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45" yWindow="630" windowWidth="13515" windowHeight="126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V19" i="1"/>
  <c r="V18"/>
  <c r="V17"/>
  <c r="I15"/>
  <c r="B59"/>
  <c r="S61" s="1"/>
  <c r="B47"/>
  <c r="S52" s="1"/>
  <c r="B35"/>
  <c r="S39" s="1"/>
  <c r="B23"/>
  <c r="S27" s="1"/>
  <c r="O66" l="1"/>
  <c r="O37"/>
  <c r="S38"/>
  <c r="O40"/>
  <c r="S40"/>
  <c r="O42"/>
  <c r="S36"/>
  <c r="S37"/>
  <c r="O41"/>
  <c r="S42"/>
  <c r="O36"/>
  <c r="O38"/>
  <c r="S41"/>
  <c r="O24"/>
  <c r="O28"/>
  <c r="S24"/>
  <c r="S28"/>
  <c r="S62"/>
  <c r="O29"/>
  <c r="O25"/>
  <c r="S29"/>
  <c r="S25"/>
  <c r="S66"/>
  <c r="O30"/>
  <c r="O26"/>
  <c r="S30"/>
  <c r="S26"/>
  <c r="O62"/>
  <c r="O31"/>
  <c r="O27"/>
  <c r="S31"/>
  <c r="O43"/>
  <c r="O39"/>
  <c r="S43"/>
  <c r="S53"/>
  <c r="O49"/>
  <c r="O67"/>
  <c r="O63"/>
  <c r="S67"/>
  <c r="S63"/>
  <c r="O53"/>
  <c r="O60"/>
  <c r="O64"/>
  <c r="S60"/>
  <c r="S64"/>
  <c r="S49"/>
  <c r="O65"/>
  <c r="O61"/>
  <c r="S65"/>
  <c r="O54"/>
  <c r="O50"/>
  <c r="S54"/>
  <c r="S50"/>
  <c r="O55"/>
  <c r="O51"/>
  <c r="S55"/>
  <c r="S51"/>
  <c r="O48"/>
  <c r="O52"/>
  <c r="S48"/>
  <c r="Q19"/>
  <c r="Q18"/>
  <c r="Q17"/>
  <c r="V15"/>
  <c r="I17" s="1"/>
  <c r="I16"/>
  <c r="AA62" l="1"/>
  <c r="AA66"/>
  <c r="AA61"/>
  <c r="AA65"/>
  <c r="AA64"/>
  <c r="AA60"/>
  <c r="AA63"/>
  <c r="AA67"/>
  <c r="Y62"/>
  <c r="Y66"/>
  <c r="AA50"/>
  <c r="AA52"/>
  <c r="AA54"/>
  <c r="Y52"/>
  <c r="Y48"/>
  <c r="Y61"/>
  <c r="Y65"/>
  <c r="AA48"/>
  <c r="Y51"/>
  <c r="Y55"/>
  <c r="Y64"/>
  <c r="Y60"/>
  <c r="AA49"/>
  <c r="AA51"/>
  <c r="AA53"/>
  <c r="AA55"/>
  <c r="Y50"/>
  <c r="Y54"/>
  <c r="Y63"/>
  <c r="Y67"/>
  <c r="Y49"/>
  <c r="Y53"/>
  <c r="Z63"/>
  <c r="Z67"/>
  <c r="X62"/>
  <c r="X66"/>
  <c r="Z48"/>
  <c r="X52"/>
  <c r="AB52" s="1"/>
  <c r="X48"/>
  <c r="AB48" s="1"/>
  <c r="Z62"/>
  <c r="Z66"/>
  <c r="X61"/>
  <c r="X65"/>
  <c r="Z50"/>
  <c r="Z52"/>
  <c r="Z54"/>
  <c r="X51"/>
  <c r="AB51" s="1"/>
  <c r="X55"/>
  <c r="AB55" s="1"/>
  <c r="Z61"/>
  <c r="Z65"/>
  <c r="X64"/>
  <c r="X60"/>
  <c r="X50"/>
  <c r="X54"/>
  <c r="Z64"/>
  <c r="Z60"/>
  <c r="X63"/>
  <c r="AB63" s="1"/>
  <c r="X67"/>
  <c r="AB67" s="1"/>
  <c r="Z49"/>
  <c r="Z51"/>
  <c r="Z53"/>
  <c r="Z55"/>
  <c r="X49"/>
  <c r="AB49" s="1"/>
  <c r="X53"/>
  <c r="AB53" s="1"/>
  <c r="Y26"/>
  <c r="Y28"/>
  <c r="Y30"/>
  <c r="Y24"/>
  <c r="Y25"/>
  <c r="Y27"/>
  <c r="Y29"/>
  <c r="Y31"/>
  <c r="X24"/>
  <c r="X26"/>
  <c r="X28"/>
  <c r="X30"/>
  <c r="X25"/>
  <c r="X27"/>
  <c r="W27" s="1"/>
  <c r="X29"/>
  <c r="W29" s="1"/>
  <c r="X31"/>
  <c r="W31" s="1"/>
  <c r="Y38"/>
  <c r="Y40"/>
  <c r="Y42"/>
  <c r="Y36"/>
  <c r="Y37"/>
  <c r="Y39"/>
  <c r="Y41"/>
  <c r="Y43"/>
  <c r="X36"/>
  <c r="X38"/>
  <c r="X40"/>
  <c r="X42"/>
  <c r="X37"/>
  <c r="W37" s="1"/>
  <c r="X39"/>
  <c r="W39" s="1"/>
  <c r="X41"/>
  <c r="W41" s="1"/>
  <c r="X43"/>
  <c r="W25"/>
  <c r="I18"/>
  <c r="I19" s="1"/>
  <c r="V16" s="1"/>
  <c r="AC65" l="1"/>
  <c r="AC67"/>
  <c r="W67" s="1"/>
  <c r="AC64"/>
  <c r="AC62"/>
  <c r="AC60"/>
  <c r="AB50"/>
  <c r="AC61"/>
  <c r="AC66"/>
  <c r="AC48"/>
  <c r="W48" s="1"/>
  <c r="AC63"/>
  <c r="W63" s="1"/>
  <c r="AC54"/>
  <c r="AB54"/>
  <c r="AB61"/>
  <c r="AC53"/>
  <c r="W53" s="1"/>
  <c r="AC55"/>
  <c r="W55" s="1"/>
  <c r="AB64"/>
  <c r="AB65"/>
  <c r="W65" s="1"/>
  <c r="AB62"/>
  <c r="AC49"/>
  <c r="W49" s="1"/>
  <c r="AC50"/>
  <c r="AB60"/>
  <c r="AB66"/>
  <c r="AC51"/>
  <c r="W51" s="1"/>
  <c r="AC52"/>
  <c r="W52" s="1"/>
  <c r="W43"/>
  <c r="W30"/>
  <c r="W28"/>
  <c r="W24"/>
  <c r="W26"/>
  <c r="W38"/>
  <c r="W40"/>
  <c r="W42"/>
  <c r="W36"/>
  <c r="A47"/>
  <c r="A23"/>
  <c r="A59"/>
  <c r="A35"/>
  <c r="K27" l="1"/>
  <c r="G27" s="1"/>
  <c r="K31"/>
  <c r="G31" s="1"/>
  <c r="K26"/>
  <c r="G26" s="1"/>
  <c r="K30"/>
  <c r="G30" s="1"/>
  <c r="K25"/>
  <c r="G25" s="1"/>
  <c r="K29"/>
  <c r="G29" s="1"/>
  <c r="K28"/>
  <c r="G28" s="1"/>
  <c r="K24"/>
  <c r="G24" s="1"/>
  <c r="K39"/>
  <c r="G39" s="1"/>
  <c r="K43"/>
  <c r="G43" s="1"/>
  <c r="K38"/>
  <c r="G38" s="1"/>
  <c r="K42"/>
  <c r="G42" s="1"/>
  <c r="K37"/>
  <c r="G37" s="1"/>
  <c r="K41"/>
  <c r="G41" s="1"/>
  <c r="K40"/>
  <c r="G40" s="1"/>
  <c r="K36"/>
  <c r="G36" s="1"/>
  <c r="K61"/>
  <c r="K65"/>
  <c r="G65" s="1"/>
  <c r="K64"/>
  <c r="K60"/>
  <c r="K63"/>
  <c r="G63" s="1"/>
  <c r="K67"/>
  <c r="G67" s="1"/>
  <c r="K62"/>
  <c r="K66"/>
  <c r="K52"/>
  <c r="G52" s="1"/>
  <c r="K48"/>
  <c r="G48" s="1"/>
  <c r="K51"/>
  <c r="G51" s="1"/>
  <c r="K55"/>
  <c r="G55" s="1"/>
  <c r="K50"/>
  <c r="K54"/>
  <c r="K49"/>
  <c r="G49" s="1"/>
  <c r="K53"/>
  <c r="G53" s="1"/>
  <c r="W54"/>
  <c r="W66"/>
  <c r="W61"/>
  <c r="W62"/>
  <c r="W50"/>
  <c r="W64"/>
  <c r="W60"/>
  <c r="G54" l="1"/>
  <c r="G61"/>
  <c r="G60"/>
  <c r="G62"/>
  <c r="G66"/>
  <c r="G50"/>
  <c r="G64"/>
</calcChain>
</file>

<file path=xl/sharedStrings.xml><?xml version="1.0" encoding="utf-8"?>
<sst xmlns="http://schemas.openxmlformats.org/spreadsheetml/2006/main" count="296" uniqueCount="52">
  <si>
    <t>Height</t>
  </si>
  <si>
    <t>Width</t>
  </si>
  <si>
    <t>Upper Depth</t>
  </si>
  <si>
    <t>Lower Depth</t>
  </si>
  <si>
    <t>in</t>
  </si>
  <si>
    <t>Wood Thickness</t>
  </si>
  <si>
    <t>Input Power</t>
  </si>
  <si>
    <t>W</t>
  </si>
  <si>
    <t>Internal H</t>
  </si>
  <si>
    <t>Internal W</t>
  </si>
  <si>
    <t>Internal D1</t>
  </si>
  <si>
    <t>Internal D2</t>
  </si>
  <si>
    <t>Slant Angle</t>
  </si>
  <si>
    <t>Internal Volume</t>
  </si>
  <si>
    <t>Depth (Avg)</t>
  </si>
  <si>
    <t>l</t>
  </si>
  <si>
    <t>deg.</t>
  </si>
  <si>
    <t>AD 1108</t>
  </si>
  <si>
    <t>AD 1110</t>
  </si>
  <si>
    <t>AD 1112</t>
  </si>
  <si>
    <t>AD 2110</t>
  </si>
  <si>
    <t>AD 2108</t>
  </si>
  <si>
    <t>AD 2112</t>
  </si>
  <si>
    <t>AD 3112</t>
  </si>
  <si>
    <t>AD 3115</t>
  </si>
  <si>
    <t>Model</t>
  </si>
  <si>
    <t>Volume</t>
  </si>
  <si>
    <t>W Min</t>
  </si>
  <si>
    <t>W Max</t>
  </si>
  <si>
    <t>Single Driver</t>
  </si>
  <si>
    <t>Dual Driver</t>
  </si>
  <si>
    <t>Triple Driver</t>
  </si>
  <si>
    <t>Quad Driver</t>
  </si>
  <si>
    <t>Power</t>
  </si>
  <si>
    <t>X</t>
  </si>
  <si>
    <t>Y</t>
  </si>
  <si>
    <t>Z</t>
  </si>
  <si>
    <t>✓</t>
  </si>
  <si>
    <t>Surface</t>
  </si>
  <si>
    <t>L1</t>
  </si>
  <si>
    <t>L2</t>
  </si>
  <si>
    <t>L3</t>
  </si>
  <si>
    <t>2L1</t>
  </si>
  <si>
    <t>1L2</t>
  </si>
  <si>
    <t>3L1</t>
  </si>
  <si>
    <t>2L2</t>
  </si>
  <si>
    <t>1L1</t>
  </si>
  <si>
    <t>3x1</t>
  </si>
  <si>
    <t>2x2</t>
  </si>
  <si>
    <t>4L1</t>
  </si>
  <si>
    <t>4x1</t>
  </si>
  <si>
    <t xml:space="preserve"> Subwoofer Matrix v.1.2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</si>
</sst>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 tint="0.499984740745262"/>
      <name val="Small Fonts"/>
      <family val="2"/>
    </font>
    <font>
      <sz val="14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7"/>
      <color rgb="FF00B0F0"/>
      <name val="Small Fonts"/>
      <family val="2"/>
    </font>
    <font>
      <b/>
      <sz val="12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2" borderId="1" xfId="0" applyFont="1" applyFill="1" applyBorder="1" applyProtection="1"/>
    <xf numFmtId="0" fontId="4" fillId="2" borderId="7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2" borderId="0" xfId="0" applyFont="1" applyFill="1" applyBorder="1" applyProtection="1"/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0" fontId="4" fillId="2" borderId="8" xfId="0" applyFont="1" applyFill="1" applyBorder="1" applyProtection="1"/>
    <xf numFmtId="0" fontId="4" fillId="2" borderId="6" xfId="0" applyFont="1" applyFill="1" applyBorder="1" applyProtection="1"/>
    <xf numFmtId="0" fontId="4" fillId="2" borderId="0" xfId="0" applyFont="1" applyFill="1" applyProtection="1"/>
    <xf numFmtId="0" fontId="4" fillId="2" borderId="13" xfId="0" applyFont="1" applyFill="1" applyBorder="1" applyProtection="1"/>
    <xf numFmtId="0" fontId="4" fillId="2" borderId="14" xfId="0" applyFont="1" applyFill="1" applyBorder="1" applyProtection="1"/>
    <xf numFmtId="0" fontId="4" fillId="2" borderId="15" xfId="0" applyFont="1" applyFill="1" applyBorder="1" applyProtection="1"/>
    <xf numFmtId="0" fontId="4" fillId="2" borderId="0" xfId="0" applyFont="1" applyFill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vertical="center" textRotation="90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textRotation="90"/>
    </xf>
    <xf numFmtId="0" fontId="9" fillId="2" borderId="7" xfId="0" applyFont="1" applyFill="1" applyBorder="1" applyAlignment="1" applyProtection="1"/>
    <xf numFmtId="0" fontId="5" fillId="2" borderId="4" xfId="0" applyFont="1" applyFill="1" applyBorder="1" applyProtection="1"/>
    <xf numFmtId="0" fontId="9" fillId="2" borderId="0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164" fontId="4" fillId="2" borderId="8" xfId="0" applyNumberFormat="1" applyFont="1" applyFill="1" applyBorder="1" applyAlignment="1" applyProtection="1">
      <alignment vertical="center" textRotation="90"/>
    </xf>
    <xf numFmtId="0" fontId="4" fillId="2" borderId="8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164" fontId="4" fillId="2" borderId="7" xfId="0" applyNumberFormat="1" applyFont="1" applyFill="1" applyBorder="1" applyAlignment="1" applyProtection="1">
      <alignment vertical="center" textRotation="90"/>
    </xf>
    <xf numFmtId="0" fontId="4" fillId="2" borderId="1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2" fontId="3" fillId="5" borderId="12" xfId="0" applyNumberFormat="1" applyFont="1" applyFill="1" applyBorder="1" applyAlignment="1" applyProtection="1">
      <alignment horizontal="center"/>
    </xf>
    <xf numFmtId="2" fontId="2" fillId="2" borderId="0" xfId="0" applyNumberFormat="1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2" fontId="3" fillId="3" borderId="12" xfId="0" applyNumberFormat="1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left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1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 textRotation="90"/>
    </xf>
    <xf numFmtId="164" fontId="7" fillId="2" borderId="0" xfId="0" applyNumberFormat="1" applyFont="1" applyFill="1" applyBorder="1" applyAlignment="1" applyProtection="1">
      <alignment horizontal="center" vertical="center" textRotation="90"/>
    </xf>
    <xf numFmtId="164" fontId="7" fillId="2" borderId="8" xfId="0" applyNumberFormat="1" applyFont="1" applyFill="1" applyBorder="1" applyAlignment="1" applyProtection="1">
      <alignment horizontal="center" vertical="center" textRotation="90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2" fontId="4" fillId="2" borderId="3" xfId="0" applyNumberFormat="1" applyFont="1" applyFill="1" applyBorder="1" applyAlignment="1" applyProtection="1">
      <alignment horizontal="center" vertical="center" textRotation="90"/>
    </xf>
    <xf numFmtId="2" fontId="4" fillId="2" borderId="0" xfId="0" applyNumberFormat="1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center" textRotation="90"/>
    </xf>
    <xf numFmtId="0" fontId="4" fillId="2" borderId="0" xfId="0" applyFont="1" applyFill="1" applyBorder="1" applyAlignment="1" applyProtection="1">
      <alignment horizontal="center" textRotation="90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</cellXfs>
  <cellStyles count="1">
    <cellStyle name="Normal" xfId="0" builtinId="0"/>
  </cellStyles>
  <dxfs count="32"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</dxfs>
  <tableStyles count="0" defaultTableStyle="TableStyleMedium9" defaultPivotStyle="PivotStyleLight16"/>
  <colors>
    <mruColors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104774</xdr:rowOff>
    </xdr:from>
    <xdr:to>
      <xdr:col>28</xdr:col>
      <xdr:colOff>41418</xdr:colOff>
      <xdr:row>6</xdr:row>
      <xdr:rowOff>76199</xdr:rowOff>
    </xdr:to>
    <xdr:pic>
      <xdr:nvPicPr>
        <xdr:cNvPr id="4" name="Picture 3" descr="Header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04774"/>
          <a:ext cx="4975368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92"/>
  <sheetViews>
    <sheetView showGridLines="0" showRowColHeaders="0" tabSelected="1" workbookViewId="0">
      <selection activeCell="I9" sqref="I9:K9"/>
    </sheetView>
  </sheetViews>
  <sheetFormatPr defaultColWidth="2.7109375" defaultRowHeight="15" customHeight="1"/>
  <cols>
    <col min="1" max="29" width="2.7109375" style="10" customWidth="1"/>
    <col min="30" max="16384" width="2.7109375" style="10"/>
  </cols>
  <sheetData>
    <row r="1" spans="1:29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29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</row>
    <row r="5" spans="1:29" ht="1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</row>
    <row r="6" spans="1:29" ht="1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1:29" ht="15" customHeight="1">
      <c r="A7" s="44" t="s">
        <v>51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6"/>
    </row>
    <row r="8" spans="1:29" ht="1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</row>
    <row r="9" spans="1:29" ht="15" customHeight="1">
      <c r="A9" s="4"/>
      <c r="B9" s="5"/>
      <c r="C9" s="5"/>
      <c r="D9" s="43" t="s">
        <v>0</v>
      </c>
      <c r="E9" s="43"/>
      <c r="F9" s="43"/>
      <c r="G9" s="43"/>
      <c r="H9" s="47"/>
      <c r="I9" s="48">
        <v>12</v>
      </c>
      <c r="J9" s="49"/>
      <c r="K9" s="50"/>
      <c r="L9" s="38" t="s">
        <v>4</v>
      </c>
      <c r="M9" s="35"/>
      <c r="N9" s="5"/>
      <c r="O9" s="5" t="s">
        <v>5</v>
      </c>
      <c r="P9" s="5"/>
      <c r="Q9" s="5"/>
      <c r="R9" s="5"/>
      <c r="S9" s="5"/>
      <c r="T9" s="5"/>
      <c r="U9" s="5"/>
      <c r="V9" s="48">
        <v>0.75</v>
      </c>
      <c r="W9" s="49"/>
      <c r="X9" s="50"/>
      <c r="Y9" s="38" t="s">
        <v>4</v>
      </c>
      <c r="Z9" s="35"/>
      <c r="AA9" s="5"/>
      <c r="AB9" s="5"/>
      <c r="AC9" s="6"/>
    </row>
    <row r="10" spans="1:29" ht="15" customHeight="1">
      <c r="A10" s="4"/>
      <c r="B10" s="5"/>
      <c r="C10" s="5"/>
      <c r="D10" s="43" t="s">
        <v>1</v>
      </c>
      <c r="E10" s="43"/>
      <c r="F10" s="43"/>
      <c r="G10" s="43"/>
      <c r="H10" s="47"/>
      <c r="I10" s="48">
        <v>12</v>
      </c>
      <c r="J10" s="49"/>
      <c r="K10" s="50"/>
      <c r="L10" s="38" t="s">
        <v>4</v>
      </c>
      <c r="M10" s="35"/>
      <c r="N10" s="5"/>
      <c r="O10" s="5" t="s">
        <v>6</v>
      </c>
      <c r="P10" s="5"/>
      <c r="Q10" s="5"/>
      <c r="R10" s="5"/>
      <c r="S10" s="5"/>
      <c r="T10" s="5"/>
      <c r="U10" s="5"/>
      <c r="V10" s="51">
        <v>300</v>
      </c>
      <c r="W10" s="52"/>
      <c r="X10" s="53"/>
      <c r="Y10" s="38" t="s">
        <v>7</v>
      </c>
      <c r="Z10" s="35"/>
      <c r="AA10" s="5"/>
      <c r="AB10" s="5"/>
      <c r="AC10" s="6"/>
    </row>
    <row r="11" spans="1:29" ht="15" customHeight="1">
      <c r="A11" s="4"/>
      <c r="B11" s="5"/>
      <c r="C11" s="5"/>
      <c r="D11" s="43" t="s">
        <v>2</v>
      </c>
      <c r="E11" s="43"/>
      <c r="F11" s="43"/>
      <c r="G11" s="43"/>
      <c r="H11" s="47"/>
      <c r="I11" s="48">
        <v>12</v>
      </c>
      <c r="J11" s="49"/>
      <c r="K11" s="50"/>
      <c r="L11" s="38" t="s">
        <v>4</v>
      </c>
      <c r="M11" s="35"/>
      <c r="N11" s="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5"/>
      <c r="AB11" s="5"/>
      <c r="AC11" s="6"/>
    </row>
    <row r="12" spans="1:29" ht="15" customHeight="1">
      <c r="A12" s="4"/>
      <c r="B12" s="5"/>
      <c r="C12" s="5"/>
      <c r="D12" s="43" t="s">
        <v>3</v>
      </c>
      <c r="E12" s="43"/>
      <c r="F12" s="43"/>
      <c r="G12" s="43"/>
      <c r="H12" s="47"/>
      <c r="I12" s="48">
        <v>12</v>
      </c>
      <c r="J12" s="49"/>
      <c r="K12" s="50"/>
      <c r="L12" s="38" t="s">
        <v>4</v>
      </c>
      <c r="M12" s="35"/>
      <c r="N12" s="5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5"/>
      <c r="AB12" s="5"/>
      <c r="AC12" s="6"/>
    </row>
    <row r="13" spans="1:29" ht="1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</row>
    <row r="14" spans="1:29" ht="15" hidden="1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1:29" ht="15" hidden="1" customHeight="1">
      <c r="A15" s="4"/>
      <c r="B15" s="5"/>
      <c r="C15" s="5"/>
      <c r="D15" s="33" t="s">
        <v>8</v>
      </c>
      <c r="E15" s="33"/>
      <c r="F15" s="33"/>
      <c r="G15" s="33"/>
      <c r="H15" s="33"/>
      <c r="I15" s="41">
        <f>I9-(2*V9)</f>
        <v>10.5</v>
      </c>
      <c r="J15" s="41"/>
      <c r="K15" s="41"/>
      <c r="L15" s="33" t="s">
        <v>4</v>
      </c>
      <c r="M15" s="33"/>
      <c r="N15" s="5"/>
      <c r="O15" s="42" t="s">
        <v>12</v>
      </c>
      <c r="P15" s="42"/>
      <c r="Q15" s="42"/>
      <c r="R15" s="42"/>
      <c r="S15" s="42"/>
      <c r="T15" s="42"/>
      <c r="U15" s="42"/>
      <c r="V15" s="41">
        <f>DEGREES(ATAN((I12-I11)/I9))</f>
        <v>0</v>
      </c>
      <c r="W15" s="41"/>
      <c r="X15" s="41"/>
      <c r="Y15" s="33" t="s">
        <v>16</v>
      </c>
      <c r="Z15" s="33"/>
      <c r="AA15" s="5"/>
      <c r="AB15" s="5"/>
      <c r="AC15" s="6"/>
    </row>
    <row r="16" spans="1:29" ht="15" hidden="1" customHeight="1">
      <c r="A16" s="4"/>
      <c r="B16" s="5"/>
      <c r="C16" s="5"/>
      <c r="D16" s="35" t="s">
        <v>9</v>
      </c>
      <c r="E16" s="35"/>
      <c r="F16" s="35"/>
      <c r="G16" s="35"/>
      <c r="H16" s="35"/>
      <c r="I16" s="41">
        <f>I10-(2*V9)</f>
        <v>10.5</v>
      </c>
      <c r="J16" s="41"/>
      <c r="K16" s="41"/>
      <c r="L16" s="33" t="s">
        <v>4</v>
      </c>
      <c r="M16" s="33"/>
      <c r="N16" s="5"/>
      <c r="O16" s="43" t="s">
        <v>13</v>
      </c>
      <c r="P16" s="43"/>
      <c r="Q16" s="43"/>
      <c r="R16" s="43"/>
      <c r="S16" s="43"/>
      <c r="T16" s="43"/>
      <c r="U16" s="43"/>
      <c r="V16" s="41">
        <f>(I15*I16*I19)*0.016387064</f>
        <v>18.970074962999998</v>
      </c>
      <c r="W16" s="41"/>
      <c r="X16" s="41"/>
      <c r="Y16" s="33" t="s">
        <v>15</v>
      </c>
      <c r="Z16" s="33"/>
      <c r="AA16" s="5"/>
      <c r="AB16" s="5"/>
      <c r="AC16" s="6"/>
    </row>
    <row r="17" spans="1:29" ht="15" hidden="1" customHeight="1">
      <c r="A17" s="4"/>
      <c r="B17" s="5"/>
      <c r="C17" s="5"/>
      <c r="D17" s="35" t="s">
        <v>10</v>
      </c>
      <c r="E17" s="35"/>
      <c r="F17" s="35"/>
      <c r="G17" s="35"/>
      <c r="H17" s="35"/>
      <c r="I17" s="41">
        <f>I11+(V9*(TAN(RADIANS(V15))))-(V9/(SIN(RADIANS(90-V15))))-V9</f>
        <v>10.5</v>
      </c>
      <c r="J17" s="41"/>
      <c r="K17" s="41"/>
      <c r="L17" s="33" t="s">
        <v>4</v>
      </c>
      <c r="M17" s="33"/>
      <c r="N17" s="5"/>
      <c r="O17" s="34" t="s">
        <v>39</v>
      </c>
      <c r="P17" s="34"/>
      <c r="Q17" s="36">
        <f>LARGE(V17:X19,1)</f>
        <v>12</v>
      </c>
      <c r="R17" s="36"/>
      <c r="S17" s="36"/>
      <c r="T17" s="34" t="s">
        <v>34</v>
      </c>
      <c r="U17" s="34"/>
      <c r="V17" s="36">
        <f>I9</f>
        <v>12</v>
      </c>
      <c r="W17" s="36"/>
      <c r="X17" s="36"/>
      <c r="Y17" s="33" t="s">
        <v>4</v>
      </c>
      <c r="Z17" s="33"/>
      <c r="AA17" s="5"/>
      <c r="AB17" s="5"/>
      <c r="AC17" s="6"/>
    </row>
    <row r="18" spans="1:29" ht="15" hidden="1" customHeight="1">
      <c r="A18" s="4"/>
      <c r="B18" s="5"/>
      <c r="C18" s="5"/>
      <c r="D18" s="35" t="s">
        <v>11</v>
      </c>
      <c r="E18" s="35"/>
      <c r="F18" s="35"/>
      <c r="G18" s="35"/>
      <c r="H18" s="35"/>
      <c r="I18" s="41">
        <f>I12-(V9*(TAN(RADIANS(V15))))-(V9/(SIN(RADIANS(90-V15))))-V9</f>
        <v>10.5</v>
      </c>
      <c r="J18" s="41"/>
      <c r="K18" s="41"/>
      <c r="L18" s="33" t="s">
        <v>4</v>
      </c>
      <c r="M18" s="33"/>
      <c r="N18" s="5"/>
      <c r="O18" s="34" t="s">
        <v>40</v>
      </c>
      <c r="P18" s="34"/>
      <c r="Q18" s="36">
        <f>LARGE(V17:X19,2)</f>
        <v>12</v>
      </c>
      <c r="R18" s="36"/>
      <c r="S18" s="36"/>
      <c r="T18" s="34" t="s">
        <v>35</v>
      </c>
      <c r="U18" s="34"/>
      <c r="V18" s="36">
        <f>I10</f>
        <v>12</v>
      </c>
      <c r="W18" s="36"/>
      <c r="X18" s="36"/>
      <c r="Y18" s="33" t="s">
        <v>4</v>
      </c>
      <c r="Z18" s="33"/>
      <c r="AA18" s="5"/>
      <c r="AB18" s="5"/>
      <c r="AC18" s="6"/>
    </row>
    <row r="19" spans="1:29" ht="15" hidden="1" customHeight="1">
      <c r="A19" s="4"/>
      <c r="B19" s="5"/>
      <c r="C19" s="5"/>
      <c r="D19" s="35" t="s">
        <v>14</v>
      </c>
      <c r="E19" s="35"/>
      <c r="F19" s="35"/>
      <c r="G19" s="35"/>
      <c r="H19" s="35"/>
      <c r="I19" s="41">
        <f>(I17+I18)/2</f>
        <v>10.5</v>
      </c>
      <c r="J19" s="41"/>
      <c r="K19" s="41"/>
      <c r="L19" s="33" t="s">
        <v>4</v>
      </c>
      <c r="M19" s="33"/>
      <c r="N19" s="5"/>
      <c r="O19" s="34" t="s">
        <v>41</v>
      </c>
      <c r="P19" s="34"/>
      <c r="Q19" s="36">
        <f>LARGE(V17:X19,3)</f>
        <v>12</v>
      </c>
      <c r="R19" s="36"/>
      <c r="S19" s="36"/>
      <c r="T19" s="34" t="s">
        <v>36</v>
      </c>
      <c r="U19" s="34"/>
      <c r="V19" s="36">
        <f>LARGE(I11:K12,1)</f>
        <v>12</v>
      </c>
      <c r="W19" s="36"/>
      <c r="X19" s="36"/>
      <c r="Y19" s="33" t="s">
        <v>4</v>
      </c>
      <c r="Z19" s="33"/>
      <c r="AA19" s="5"/>
      <c r="AB19" s="5"/>
      <c r="AC19" s="6"/>
    </row>
    <row r="20" spans="1:29" ht="15" hidden="1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/>
    </row>
    <row r="21" spans="1:29" ht="15" hidden="1" customHeight="1">
      <c r="A21" s="1"/>
      <c r="B21" s="2"/>
      <c r="C21" s="2"/>
      <c r="D21" s="2"/>
      <c r="E21" s="2"/>
      <c r="F21" s="2"/>
      <c r="G21" s="2"/>
      <c r="H21" s="1"/>
      <c r="I21" s="2"/>
      <c r="J21" s="2"/>
      <c r="K21" s="3"/>
      <c r="L21" s="1"/>
      <c r="M21" s="2"/>
      <c r="N21" s="2"/>
      <c r="O21" s="3"/>
      <c r="P21" s="1"/>
      <c r="Q21" s="2"/>
      <c r="R21" s="2"/>
      <c r="S21" s="3"/>
      <c r="T21" s="2"/>
      <c r="U21" s="2"/>
      <c r="V21" s="2"/>
      <c r="W21" s="2"/>
      <c r="X21" s="19"/>
      <c r="Y21" s="19"/>
      <c r="Z21" s="19"/>
      <c r="AA21" s="19"/>
      <c r="AB21" s="2"/>
      <c r="AC21" s="3"/>
    </row>
    <row r="22" spans="1:29" ht="15" hidden="1" customHeight="1">
      <c r="A22" s="4"/>
      <c r="B22" s="5"/>
      <c r="C22" s="5"/>
      <c r="D22" s="35" t="s">
        <v>25</v>
      </c>
      <c r="E22" s="35"/>
      <c r="F22" s="35"/>
      <c r="G22" s="5"/>
      <c r="H22" s="38" t="s">
        <v>26</v>
      </c>
      <c r="I22" s="35"/>
      <c r="J22" s="35"/>
      <c r="K22" s="21"/>
      <c r="L22" s="38" t="s">
        <v>27</v>
      </c>
      <c r="M22" s="35"/>
      <c r="N22" s="35"/>
      <c r="O22" s="21"/>
      <c r="P22" s="38" t="s">
        <v>28</v>
      </c>
      <c r="Q22" s="35"/>
      <c r="R22" s="35"/>
      <c r="S22" s="21"/>
      <c r="T22" s="35" t="s">
        <v>38</v>
      </c>
      <c r="U22" s="35"/>
      <c r="V22" s="35"/>
      <c r="W22" s="35"/>
      <c r="X22" s="35"/>
      <c r="Y22" s="35"/>
      <c r="Z22" s="35"/>
      <c r="AA22" s="35"/>
      <c r="AB22" s="35"/>
      <c r="AC22" s="6"/>
    </row>
    <row r="23" spans="1:29" ht="15" hidden="1" customHeight="1">
      <c r="A23" s="59">
        <f>V16/A30</f>
        <v>18.970074962999998</v>
      </c>
      <c r="B23" s="60">
        <f>V10/A30</f>
        <v>300</v>
      </c>
      <c r="C23" s="5"/>
      <c r="D23" s="5"/>
      <c r="E23" s="5"/>
      <c r="F23" s="5"/>
      <c r="G23" s="22" t="s">
        <v>37</v>
      </c>
      <c r="H23" s="4"/>
      <c r="I23" s="5"/>
      <c r="J23" s="5"/>
      <c r="K23" s="23" t="s">
        <v>37</v>
      </c>
      <c r="L23" s="4"/>
      <c r="M23" s="5"/>
      <c r="N23" s="5"/>
      <c r="O23" s="23" t="s">
        <v>37</v>
      </c>
      <c r="P23" s="4"/>
      <c r="Q23" s="5"/>
      <c r="R23" s="5"/>
      <c r="S23" s="23" t="s">
        <v>37</v>
      </c>
      <c r="T23" s="5"/>
      <c r="U23" s="5"/>
      <c r="V23" s="5"/>
      <c r="W23" s="22" t="s">
        <v>37</v>
      </c>
      <c r="X23" s="26" t="s">
        <v>46</v>
      </c>
      <c r="Y23" s="26" t="s">
        <v>43</v>
      </c>
      <c r="Z23" s="22"/>
      <c r="AA23" s="18"/>
      <c r="AB23" s="18"/>
      <c r="AC23" s="27"/>
    </row>
    <row r="24" spans="1:29" ht="15" hidden="1" customHeight="1">
      <c r="A24" s="59"/>
      <c r="B24" s="60"/>
      <c r="C24" s="17"/>
      <c r="D24" s="35" t="s">
        <v>17</v>
      </c>
      <c r="E24" s="35"/>
      <c r="F24" s="35"/>
      <c r="G24" s="24">
        <f>IF((K24+O24+S24+W24)&lt;4,0,1)</f>
        <v>1</v>
      </c>
      <c r="H24" s="39">
        <v>14</v>
      </c>
      <c r="I24" s="40"/>
      <c r="J24" s="5" t="s">
        <v>15</v>
      </c>
      <c r="K24" s="25">
        <f>IF(A$23&lt;H24,0,1)</f>
        <v>1</v>
      </c>
      <c r="L24" s="39">
        <v>50</v>
      </c>
      <c r="M24" s="40"/>
      <c r="N24" s="5" t="s">
        <v>7</v>
      </c>
      <c r="O24" s="25">
        <f>IF(B$23&lt;L24,0,1)</f>
        <v>1</v>
      </c>
      <c r="P24" s="39">
        <v>300</v>
      </c>
      <c r="Q24" s="40"/>
      <c r="R24" s="5" t="s">
        <v>7</v>
      </c>
      <c r="S24" s="25">
        <f>IF(B$23&gt;P24,0,1)</f>
        <v>1</v>
      </c>
      <c r="T24" s="37">
        <v>8.4252000000000002</v>
      </c>
      <c r="U24" s="37"/>
      <c r="V24" s="5" t="s">
        <v>4</v>
      </c>
      <c r="W24" s="24">
        <f>IF((SUM(X24:Z24))&gt;1,1,0)</f>
        <v>1</v>
      </c>
      <c r="X24" s="24">
        <f>IF(Q$17&lt;T24,0,1)</f>
        <v>1</v>
      </c>
      <c r="Y24" s="24">
        <f>IF(Q$18&lt;T24,0,1)</f>
        <v>1</v>
      </c>
      <c r="Z24" s="24"/>
      <c r="AA24" s="24"/>
      <c r="AB24" s="18"/>
      <c r="AC24" s="27"/>
    </row>
    <row r="25" spans="1:29" ht="15" hidden="1" customHeight="1">
      <c r="A25" s="59"/>
      <c r="B25" s="60"/>
      <c r="C25" s="17"/>
      <c r="D25" s="35" t="s">
        <v>18</v>
      </c>
      <c r="E25" s="35"/>
      <c r="F25" s="35"/>
      <c r="G25" s="24">
        <f t="shared" ref="G25:G31" si="0">IF((K25+O25+S25+W25)&lt;4,0,1)</f>
        <v>0</v>
      </c>
      <c r="H25" s="39">
        <v>28</v>
      </c>
      <c r="I25" s="40"/>
      <c r="J25" s="5" t="s">
        <v>15</v>
      </c>
      <c r="K25" s="25">
        <f t="shared" ref="K25:K31" si="1">IF(A$23&lt;H25,0,1)</f>
        <v>0</v>
      </c>
      <c r="L25" s="39">
        <v>75</v>
      </c>
      <c r="M25" s="40"/>
      <c r="N25" s="5" t="s">
        <v>7</v>
      </c>
      <c r="O25" s="25">
        <f t="shared" ref="O25:O31" si="2">IF(B$23&lt;L25,0,1)</f>
        <v>1</v>
      </c>
      <c r="P25" s="39">
        <v>350</v>
      </c>
      <c r="Q25" s="40"/>
      <c r="R25" s="5" t="s">
        <v>7</v>
      </c>
      <c r="S25" s="25">
        <f t="shared" ref="S25:S31" si="3">IF(B$23&gt;P25,0,1)</f>
        <v>1</v>
      </c>
      <c r="T25" s="37">
        <v>10.287000000000001</v>
      </c>
      <c r="U25" s="37"/>
      <c r="V25" s="5" t="s">
        <v>4</v>
      </c>
      <c r="W25" s="24">
        <f t="shared" ref="W25:W31" si="4">IF((SUM(X25:Z25))&gt;1,1,0)</f>
        <v>1</v>
      </c>
      <c r="X25" s="24">
        <f t="shared" ref="X25:X31" si="5">IF(Q$17&lt;T25,0,1)</f>
        <v>1</v>
      </c>
      <c r="Y25" s="24">
        <f t="shared" ref="Y25:Y31" si="6">IF(Q$18&lt;T25,0,1)</f>
        <v>1</v>
      </c>
      <c r="Z25" s="24"/>
      <c r="AA25" s="24"/>
      <c r="AB25" s="18"/>
      <c r="AC25" s="27"/>
    </row>
    <row r="26" spans="1:29" ht="15" hidden="1" customHeight="1">
      <c r="A26" s="61" t="s">
        <v>26</v>
      </c>
      <c r="B26" s="62" t="s">
        <v>33</v>
      </c>
      <c r="C26" s="17"/>
      <c r="D26" s="35" t="s">
        <v>19</v>
      </c>
      <c r="E26" s="35"/>
      <c r="F26" s="35"/>
      <c r="G26" s="24">
        <f t="shared" si="0"/>
        <v>0</v>
      </c>
      <c r="H26" s="39">
        <v>56</v>
      </c>
      <c r="I26" s="40"/>
      <c r="J26" s="5" t="s">
        <v>15</v>
      </c>
      <c r="K26" s="25">
        <f t="shared" si="1"/>
        <v>0</v>
      </c>
      <c r="L26" s="39">
        <v>75</v>
      </c>
      <c r="M26" s="40"/>
      <c r="N26" s="5" t="s">
        <v>7</v>
      </c>
      <c r="O26" s="25">
        <f t="shared" si="2"/>
        <v>1</v>
      </c>
      <c r="P26" s="39">
        <v>350</v>
      </c>
      <c r="Q26" s="40"/>
      <c r="R26" s="5" t="s">
        <v>7</v>
      </c>
      <c r="S26" s="25">
        <f t="shared" si="3"/>
        <v>1</v>
      </c>
      <c r="T26" s="37">
        <v>12.4016</v>
      </c>
      <c r="U26" s="37"/>
      <c r="V26" s="5" t="s">
        <v>4</v>
      </c>
      <c r="W26" s="24">
        <f t="shared" si="4"/>
        <v>0</v>
      </c>
      <c r="X26" s="24">
        <f t="shared" si="5"/>
        <v>0</v>
      </c>
      <c r="Y26" s="24">
        <f t="shared" si="6"/>
        <v>0</v>
      </c>
      <c r="Z26" s="24"/>
      <c r="AA26" s="24"/>
      <c r="AB26" s="18"/>
      <c r="AC26" s="27"/>
    </row>
    <row r="27" spans="1:29" ht="15" hidden="1" customHeight="1">
      <c r="A27" s="61"/>
      <c r="B27" s="62"/>
      <c r="C27" s="17"/>
      <c r="D27" s="35" t="s">
        <v>21</v>
      </c>
      <c r="E27" s="35"/>
      <c r="F27" s="35"/>
      <c r="G27" s="24">
        <f t="shared" si="0"/>
        <v>1</v>
      </c>
      <c r="H27" s="39">
        <v>14</v>
      </c>
      <c r="I27" s="40"/>
      <c r="J27" s="5" t="s">
        <v>15</v>
      </c>
      <c r="K27" s="25">
        <f t="shared" si="1"/>
        <v>1</v>
      </c>
      <c r="L27" s="39">
        <v>100</v>
      </c>
      <c r="M27" s="40"/>
      <c r="N27" s="5" t="s">
        <v>7</v>
      </c>
      <c r="O27" s="25">
        <f t="shared" si="2"/>
        <v>1</v>
      </c>
      <c r="P27" s="39">
        <v>800</v>
      </c>
      <c r="Q27" s="40"/>
      <c r="R27" s="5" t="s">
        <v>7</v>
      </c>
      <c r="S27" s="25">
        <f t="shared" si="3"/>
        <v>1</v>
      </c>
      <c r="T27" s="37">
        <v>8.2676999999999996</v>
      </c>
      <c r="U27" s="37"/>
      <c r="V27" s="5" t="s">
        <v>4</v>
      </c>
      <c r="W27" s="24">
        <f t="shared" si="4"/>
        <v>1</v>
      </c>
      <c r="X27" s="24">
        <f t="shared" si="5"/>
        <v>1</v>
      </c>
      <c r="Y27" s="24">
        <f t="shared" si="6"/>
        <v>1</v>
      </c>
      <c r="Z27" s="24"/>
      <c r="AA27" s="24"/>
      <c r="AB27" s="18"/>
      <c r="AC27" s="27"/>
    </row>
    <row r="28" spans="1:29" ht="15" hidden="1" customHeight="1">
      <c r="A28" s="61"/>
      <c r="B28" s="62"/>
      <c r="C28" s="17"/>
      <c r="D28" s="35" t="s">
        <v>20</v>
      </c>
      <c r="E28" s="35"/>
      <c r="F28" s="35"/>
      <c r="G28" s="24">
        <f t="shared" si="0"/>
        <v>0</v>
      </c>
      <c r="H28" s="39">
        <v>28</v>
      </c>
      <c r="I28" s="40"/>
      <c r="J28" s="5" t="s">
        <v>15</v>
      </c>
      <c r="K28" s="25">
        <f t="shared" si="1"/>
        <v>0</v>
      </c>
      <c r="L28" s="39">
        <v>200</v>
      </c>
      <c r="M28" s="40"/>
      <c r="N28" s="5" t="s">
        <v>7</v>
      </c>
      <c r="O28" s="25">
        <f t="shared" si="2"/>
        <v>1</v>
      </c>
      <c r="P28" s="39">
        <v>1400</v>
      </c>
      <c r="Q28" s="40"/>
      <c r="R28" s="5" t="s">
        <v>7</v>
      </c>
      <c r="S28" s="25">
        <f t="shared" si="3"/>
        <v>1</v>
      </c>
      <c r="T28" s="37">
        <v>10.2362</v>
      </c>
      <c r="U28" s="37"/>
      <c r="V28" s="5" t="s">
        <v>4</v>
      </c>
      <c r="W28" s="24">
        <f t="shared" si="4"/>
        <v>1</v>
      </c>
      <c r="X28" s="24">
        <f t="shared" si="5"/>
        <v>1</v>
      </c>
      <c r="Y28" s="24">
        <f t="shared" si="6"/>
        <v>1</v>
      </c>
      <c r="Z28" s="24"/>
      <c r="AA28" s="24"/>
      <c r="AB28" s="18"/>
      <c r="AC28" s="27"/>
    </row>
    <row r="29" spans="1:29" ht="15" hidden="1" customHeight="1">
      <c r="A29" s="61"/>
      <c r="B29" s="62"/>
      <c r="C29" s="17"/>
      <c r="D29" s="35" t="s">
        <v>22</v>
      </c>
      <c r="E29" s="35"/>
      <c r="F29" s="35"/>
      <c r="G29" s="24">
        <f t="shared" si="0"/>
        <v>0</v>
      </c>
      <c r="H29" s="39">
        <v>56</v>
      </c>
      <c r="I29" s="40"/>
      <c r="J29" s="5" t="s">
        <v>15</v>
      </c>
      <c r="K29" s="25">
        <f t="shared" si="1"/>
        <v>0</v>
      </c>
      <c r="L29" s="39">
        <v>200</v>
      </c>
      <c r="M29" s="40"/>
      <c r="N29" s="5" t="s">
        <v>7</v>
      </c>
      <c r="O29" s="25">
        <f t="shared" si="2"/>
        <v>1</v>
      </c>
      <c r="P29" s="39">
        <v>1400</v>
      </c>
      <c r="Q29" s="40"/>
      <c r="R29" s="5" t="s">
        <v>7</v>
      </c>
      <c r="S29" s="25">
        <f t="shared" si="3"/>
        <v>1</v>
      </c>
      <c r="T29" s="37">
        <v>12.2638</v>
      </c>
      <c r="U29" s="37"/>
      <c r="V29" s="5" t="s">
        <v>4</v>
      </c>
      <c r="W29" s="24">
        <f t="shared" si="4"/>
        <v>0</v>
      </c>
      <c r="X29" s="24">
        <f t="shared" si="5"/>
        <v>0</v>
      </c>
      <c r="Y29" s="24">
        <f t="shared" si="6"/>
        <v>0</v>
      </c>
      <c r="Z29" s="24"/>
      <c r="AA29" s="24"/>
      <c r="AB29" s="18"/>
      <c r="AC29" s="27"/>
    </row>
    <row r="30" spans="1:29" ht="15" hidden="1" customHeight="1">
      <c r="A30" s="57">
        <v>1</v>
      </c>
      <c r="B30" s="58"/>
      <c r="C30" s="17"/>
      <c r="D30" s="35" t="s">
        <v>23</v>
      </c>
      <c r="E30" s="35"/>
      <c r="F30" s="35"/>
      <c r="G30" s="24">
        <f t="shared" si="0"/>
        <v>0</v>
      </c>
      <c r="H30" s="39">
        <v>56</v>
      </c>
      <c r="I30" s="40"/>
      <c r="J30" s="5" t="s">
        <v>15</v>
      </c>
      <c r="K30" s="25">
        <f t="shared" si="1"/>
        <v>0</v>
      </c>
      <c r="L30" s="39">
        <v>500</v>
      </c>
      <c r="M30" s="40"/>
      <c r="N30" s="5" t="s">
        <v>7</v>
      </c>
      <c r="O30" s="25">
        <f t="shared" si="2"/>
        <v>0</v>
      </c>
      <c r="P30" s="39">
        <v>2200</v>
      </c>
      <c r="Q30" s="40"/>
      <c r="R30" s="5" t="s">
        <v>7</v>
      </c>
      <c r="S30" s="25">
        <f t="shared" si="3"/>
        <v>1</v>
      </c>
      <c r="T30" s="37">
        <v>12.332700000000001</v>
      </c>
      <c r="U30" s="37"/>
      <c r="V30" s="5" t="s">
        <v>4</v>
      </c>
      <c r="W30" s="24">
        <f t="shared" si="4"/>
        <v>0</v>
      </c>
      <c r="X30" s="24">
        <f t="shared" si="5"/>
        <v>0</v>
      </c>
      <c r="Y30" s="24">
        <f t="shared" si="6"/>
        <v>0</v>
      </c>
      <c r="Z30" s="24"/>
      <c r="AA30" s="24"/>
      <c r="AB30" s="18"/>
      <c r="AC30" s="27"/>
    </row>
    <row r="31" spans="1:29" ht="15" hidden="1" customHeight="1">
      <c r="A31" s="57"/>
      <c r="B31" s="58"/>
      <c r="C31" s="17"/>
      <c r="D31" s="35" t="s">
        <v>24</v>
      </c>
      <c r="E31" s="35"/>
      <c r="F31" s="35"/>
      <c r="G31" s="24">
        <f t="shared" si="0"/>
        <v>0</v>
      </c>
      <c r="H31" s="39">
        <v>84</v>
      </c>
      <c r="I31" s="40"/>
      <c r="J31" s="5" t="s">
        <v>15</v>
      </c>
      <c r="K31" s="25">
        <f t="shared" si="1"/>
        <v>0</v>
      </c>
      <c r="L31" s="39">
        <v>500</v>
      </c>
      <c r="M31" s="40"/>
      <c r="N31" s="5" t="s">
        <v>7</v>
      </c>
      <c r="O31" s="25">
        <f t="shared" si="2"/>
        <v>0</v>
      </c>
      <c r="P31" s="39">
        <v>2200</v>
      </c>
      <c r="Q31" s="40"/>
      <c r="R31" s="5" t="s">
        <v>7</v>
      </c>
      <c r="S31" s="25">
        <f t="shared" si="3"/>
        <v>1</v>
      </c>
      <c r="T31" s="37">
        <v>15.252000000000001</v>
      </c>
      <c r="U31" s="37"/>
      <c r="V31" s="5" t="s">
        <v>4</v>
      </c>
      <c r="W31" s="24">
        <f t="shared" si="4"/>
        <v>0</v>
      </c>
      <c r="X31" s="24">
        <f t="shared" si="5"/>
        <v>0</v>
      </c>
      <c r="Y31" s="24">
        <f t="shared" si="6"/>
        <v>0</v>
      </c>
      <c r="Z31" s="24"/>
      <c r="AA31" s="24"/>
      <c r="AB31" s="18"/>
      <c r="AC31" s="27"/>
    </row>
    <row r="32" spans="1:29" ht="15" hidden="1" customHeight="1">
      <c r="A32" s="7"/>
      <c r="B32" s="8"/>
      <c r="C32" s="8"/>
      <c r="D32" s="8"/>
      <c r="E32" s="8"/>
      <c r="F32" s="8"/>
      <c r="G32" s="8"/>
      <c r="H32" s="7"/>
      <c r="I32" s="8"/>
      <c r="J32" s="8"/>
      <c r="K32" s="9"/>
      <c r="L32" s="7"/>
      <c r="M32" s="8"/>
      <c r="N32" s="8"/>
      <c r="O32" s="9"/>
      <c r="P32" s="7"/>
      <c r="Q32" s="8"/>
      <c r="R32" s="8"/>
      <c r="S32" s="9"/>
      <c r="T32" s="8"/>
      <c r="U32" s="8"/>
      <c r="V32" s="8"/>
      <c r="W32" s="8"/>
      <c r="X32" s="8"/>
      <c r="Y32" s="8"/>
      <c r="Z32" s="8"/>
      <c r="AA32" s="8"/>
      <c r="AB32" s="8"/>
      <c r="AC32" s="9"/>
    </row>
    <row r="33" spans="1:31" ht="15" hidden="1" customHeight="1">
      <c r="A33" s="1"/>
      <c r="B33" s="2"/>
      <c r="C33" s="2"/>
      <c r="D33" s="2"/>
      <c r="E33" s="2"/>
      <c r="F33" s="2"/>
      <c r="G33" s="2"/>
      <c r="H33" s="1"/>
      <c r="I33" s="2"/>
      <c r="J33" s="2"/>
      <c r="K33" s="3"/>
      <c r="L33" s="1"/>
      <c r="M33" s="2"/>
      <c r="N33" s="2"/>
      <c r="O33" s="3"/>
      <c r="P33" s="1"/>
      <c r="Q33" s="2"/>
      <c r="R33" s="2"/>
      <c r="S33" s="3"/>
      <c r="T33" s="2"/>
      <c r="U33" s="2"/>
      <c r="V33" s="2"/>
      <c r="W33" s="2"/>
      <c r="X33" s="20"/>
      <c r="Y33" s="20"/>
      <c r="Z33" s="20"/>
      <c r="AA33" s="20"/>
      <c r="AB33" s="2"/>
      <c r="AC33" s="3"/>
    </row>
    <row r="34" spans="1:31" ht="15" hidden="1" customHeight="1">
      <c r="A34" s="4"/>
      <c r="B34" s="5"/>
      <c r="C34" s="5"/>
      <c r="D34" s="35" t="s">
        <v>25</v>
      </c>
      <c r="E34" s="35"/>
      <c r="F34" s="35"/>
      <c r="G34" s="5"/>
      <c r="H34" s="38" t="s">
        <v>26</v>
      </c>
      <c r="I34" s="35"/>
      <c r="J34" s="35"/>
      <c r="K34" s="21"/>
      <c r="L34" s="38" t="s">
        <v>27</v>
      </c>
      <c r="M34" s="35"/>
      <c r="N34" s="35"/>
      <c r="O34" s="21"/>
      <c r="P34" s="38" t="s">
        <v>28</v>
      </c>
      <c r="Q34" s="35"/>
      <c r="R34" s="35"/>
      <c r="S34" s="21"/>
      <c r="T34" s="35" t="s">
        <v>38</v>
      </c>
      <c r="U34" s="35"/>
      <c r="V34" s="35"/>
      <c r="W34" s="35"/>
      <c r="X34" s="35"/>
      <c r="Y34" s="35"/>
      <c r="Z34" s="35"/>
      <c r="AA34" s="35"/>
      <c r="AB34" s="35"/>
      <c r="AC34" s="6"/>
    </row>
    <row r="35" spans="1:31" ht="15" hidden="1" customHeight="1">
      <c r="A35" s="59">
        <f>V16/A42</f>
        <v>9.4850374814999991</v>
      </c>
      <c r="B35" s="60">
        <f>V10/A42</f>
        <v>150</v>
      </c>
      <c r="C35" s="5"/>
      <c r="D35" s="5"/>
      <c r="E35" s="5"/>
      <c r="F35" s="5"/>
      <c r="G35" s="22" t="s">
        <v>37</v>
      </c>
      <c r="H35" s="4"/>
      <c r="I35" s="5"/>
      <c r="J35" s="5"/>
      <c r="K35" s="23" t="s">
        <v>37</v>
      </c>
      <c r="L35" s="4"/>
      <c r="M35" s="5"/>
      <c r="N35" s="5"/>
      <c r="O35" s="23" t="s">
        <v>37</v>
      </c>
      <c r="P35" s="4"/>
      <c r="Q35" s="5"/>
      <c r="R35" s="5"/>
      <c r="S35" s="23" t="s">
        <v>37</v>
      </c>
      <c r="T35" s="5"/>
      <c r="U35" s="5"/>
      <c r="V35" s="5"/>
      <c r="W35" s="22" t="s">
        <v>37</v>
      </c>
      <c r="X35" s="26" t="s">
        <v>42</v>
      </c>
      <c r="Y35" s="26" t="s">
        <v>43</v>
      </c>
      <c r="Z35" s="22"/>
      <c r="AA35" s="18"/>
      <c r="AB35" s="18"/>
      <c r="AC35" s="27"/>
    </row>
    <row r="36" spans="1:31" ht="15" hidden="1" customHeight="1">
      <c r="A36" s="59"/>
      <c r="B36" s="60"/>
      <c r="C36" s="5"/>
      <c r="D36" s="35" t="s">
        <v>17</v>
      </c>
      <c r="E36" s="35"/>
      <c r="F36" s="35"/>
      <c r="G36" s="24">
        <f>IF((K36+O36+S36+W36)&lt;4,0,1)</f>
        <v>0</v>
      </c>
      <c r="H36" s="39">
        <v>14</v>
      </c>
      <c r="I36" s="40"/>
      <c r="J36" s="5" t="s">
        <v>15</v>
      </c>
      <c r="K36" s="25">
        <f>IF(A$35&lt;H36,0,1)</f>
        <v>0</v>
      </c>
      <c r="L36" s="39">
        <v>50</v>
      </c>
      <c r="M36" s="40"/>
      <c r="N36" s="5" t="s">
        <v>7</v>
      </c>
      <c r="O36" s="25">
        <f>IF(B$35&lt;L36,0,1)</f>
        <v>1</v>
      </c>
      <c r="P36" s="39">
        <v>300</v>
      </c>
      <c r="Q36" s="40"/>
      <c r="R36" s="5" t="s">
        <v>7</v>
      </c>
      <c r="S36" s="25">
        <f>IF(B$35&gt;P36,0,1)</f>
        <v>1</v>
      </c>
      <c r="T36" s="37">
        <v>8.4252000000000002</v>
      </c>
      <c r="U36" s="37"/>
      <c r="V36" s="5" t="s">
        <v>4</v>
      </c>
      <c r="W36" s="24">
        <f>IF((SUM(X36:Y36))&gt;1,1,0)</f>
        <v>0</v>
      </c>
      <c r="X36" s="24">
        <f>IF(Q$17&lt;(2*T36),0,1)</f>
        <v>0</v>
      </c>
      <c r="Y36" s="24">
        <f>IF(Q$18&lt;T36,0,1)</f>
        <v>1</v>
      </c>
      <c r="Z36" s="24"/>
      <c r="AA36" s="24"/>
      <c r="AB36" s="18"/>
      <c r="AC36" s="27"/>
    </row>
    <row r="37" spans="1:31" ht="15" hidden="1" customHeight="1">
      <c r="A37" s="59"/>
      <c r="B37" s="60"/>
      <c r="C37" s="5"/>
      <c r="D37" s="35" t="s">
        <v>18</v>
      </c>
      <c r="E37" s="35"/>
      <c r="F37" s="35"/>
      <c r="G37" s="24">
        <f t="shared" ref="G37:G43" si="7">IF((K37+O37+S37+W37)&lt;4,0,1)</f>
        <v>0</v>
      </c>
      <c r="H37" s="39">
        <v>28</v>
      </c>
      <c r="I37" s="40"/>
      <c r="J37" s="5" t="s">
        <v>15</v>
      </c>
      <c r="K37" s="25">
        <f t="shared" ref="K37:K43" si="8">IF(A$35&lt;H37,0,1)</f>
        <v>0</v>
      </c>
      <c r="L37" s="39">
        <v>75</v>
      </c>
      <c r="M37" s="40"/>
      <c r="N37" s="5" t="s">
        <v>7</v>
      </c>
      <c r="O37" s="25">
        <f t="shared" ref="O37:O43" si="9">IF(B$35&lt;L37,0,1)</f>
        <v>1</v>
      </c>
      <c r="P37" s="39">
        <v>350</v>
      </c>
      <c r="Q37" s="40"/>
      <c r="R37" s="5" t="s">
        <v>7</v>
      </c>
      <c r="S37" s="25">
        <f t="shared" ref="S37:S43" si="10">IF(B$35&gt;P37,0,1)</f>
        <v>1</v>
      </c>
      <c r="T37" s="37">
        <v>10.287000000000001</v>
      </c>
      <c r="U37" s="37"/>
      <c r="V37" s="5" t="s">
        <v>4</v>
      </c>
      <c r="W37" s="24">
        <f t="shared" ref="W37:W43" si="11">IF((SUM(X37:Y37))&gt;1,1,0)</f>
        <v>0</v>
      </c>
      <c r="X37" s="24">
        <f t="shared" ref="X37:X43" si="12">IF(Q$17&lt;(2*T37),0,1)</f>
        <v>0</v>
      </c>
      <c r="Y37" s="24">
        <f t="shared" ref="Y37:Y43" si="13">IF(Q$18&lt;T37,0,1)</f>
        <v>1</v>
      </c>
      <c r="Z37" s="24"/>
      <c r="AA37" s="24"/>
      <c r="AB37" s="18"/>
      <c r="AC37" s="27"/>
    </row>
    <row r="38" spans="1:31" ht="15" hidden="1" customHeight="1">
      <c r="A38" s="61" t="s">
        <v>26</v>
      </c>
      <c r="B38" s="62" t="s">
        <v>33</v>
      </c>
      <c r="C38" s="5"/>
      <c r="D38" s="35" t="s">
        <v>19</v>
      </c>
      <c r="E38" s="35"/>
      <c r="F38" s="35"/>
      <c r="G38" s="24">
        <f t="shared" si="7"/>
        <v>0</v>
      </c>
      <c r="H38" s="39">
        <v>56</v>
      </c>
      <c r="I38" s="40"/>
      <c r="J38" s="5" t="s">
        <v>15</v>
      </c>
      <c r="K38" s="25">
        <f t="shared" si="8"/>
        <v>0</v>
      </c>
      <c r="L38" s="39">
        <v>75</v>
      </c>
      <c r="M38" s="40"/>
      <c r="N38" s="5" t="s">
        <v>7</v>
      </c>
      <c r="O38" s="25">
        <f t="shared" si="9"/>
        <v>1</v>
      </c>
      <c r="P38" s="39">
        <v>350</v>
      </c>
      <c r="Q38" s="40"/>
      <c r="R38" s="5" t="s">
        <v>7</v>
      </c>
      <c r="S38" s="25">
        <f t="shared" si="10"/>
        <v>1</v>
      </c>
      <c r="T38" s="37">
        <v>12.4016</v>
      </c>
      <c r="U38" s="37"/>
      <c r="V38" s="5" t="s">
        <v>4</v>
      </c>
      <c r="W38" s="24">
        <f t="shared" si="11"/>
        <v>0</v>
      </c>
      <c r="X38" s="24">
        <f t="shared" si="12"/>
        <v>0</v>
      </c>
      <c r="Y38" s="24">
        <f t="shared" si="13"/>
        <v>0</v>
      </c>
      <c r="Z38" s="24"/>
      <c r="AA38" s="24"/>
      <c r="AB38" s="18"/>
      <c r="AC38" s="27"/>
    </row>
    <row r="39" spans="1:31" ht="15" hidden="1" customHeight="1">
      <c r="A39" s="61"/>
      <c r="B39" s="62"/>
      <c r="C39" s="5"/>
      <c r="D39" s="35" t="s">
        <v>21</v>
      </c>
      <c r="E39" s="35"/>
      <c r="F39" s="35"/>
      <c r="G39" s="24">
        <f t="shared" si="7"/>
        <v>0</v>
      </c>
      <c r="H39" s="39">
        <v>14</v>
      </c>
      <c r="I39" s="40"/>
      <c r="J39" s="5" t="s">
        <v>15</v>
      </c>
      <c r="K39" s="25">
        <f t="shared" si="8"/>
        <v>0</v>
      </c>
      <c r="L39" s="39">
        <v>100</v>
      </c>
      <c r="M39" s="40"/>
      <c r="N39" s="5" t="s">
        <v>7</v>
      </c>
      <c r="O39" s="25">
        <f t="shared" si="9"/>
        <v>1</v>
      </c>
      <c r="P39" s="39">
        <v>800</v>
      </c>
      <c r="Q39" s="40"/>
      <c r="R39" s="5" t="s">
        <v>7</v>
      </c>
      <c r="S39" s="25">
        <f t="shared" si="10"/>
        <v>1</v>
      </c>
      <c r="T39" s="37">
        <v>8.2676999999999996</v>
      </c>
      <c r="U39" s="37"/>
      <c r="V39" s="5" t="s">
        <v>4</v>
      </c>
      <c r="W39" s="24">
        <f t="shared" si="11"/>
        <v>0</v>
      </c>
      <c r="X39" s="24">
        <f t="shared" si="12"/>
        <v>0</v>
      </c>
      <c r="Y39" s="24">
        <f t="shared" si="13"/>
        <v>1</v>
      </c>
      <c r="Z39" s="24"/>
      <c r="AA39" s="24"/>
      <c r="AB39" s="18"/>
      <c r="AC39" s="27"/>
    </row>
    <row r="40" spans="1:31" ht="15" hidden="1" customHeight="1">
      <c r="A40" s="61"/>
      <c r="B40" s="62"/>
      <c r="C40" s="5"/>
      <c r="D40" s="35" t="s">
        <v>20</v>
      </c>
      <c r="E40" s="35"/>
      <c r="F40" s="35"/>
      <c r="G40" s="24">
        <f t="shared" si="7"/>
        <v>0</v>
      </c>
      <c r="H40" s="39">
        <v>28</v>
      </c>
      <c r="I40" s="40"/>
      <c r="J40" s="5" t="s">
        <v>15</v>
      </c>
      <c r="K40" s="25">
        <f t="shared" si="8"/>
        <v>0</v>
      </c>
      <c r="L40" s="39">
        <v>200</v>
      </c>
      <c r="M40" s="40"/>
      <c r="N40" s="5" t="s">
        <v>7</v>
      </c>
      <c r="O40" s="25">
        <f t="shared" si="9"/>
        <v>0</v>
      </c>
      <c r="P40" s="39">
        <v>1400</v>
      </c>
      <c r="Q40" s="40"/>
      <c r="R40" s="5" t="s">
        <v>7</v>
      </c>
      <c r="S40" s="25">
        <f t="shared" si="10"/>
        <v>1</v>
      </c>
      <c r="T40" s="37">
        <v>10.2362</v>
      </c>
      <c r="U40" s="37"/>
      <c r="V40" s="5" t="s">
        <v>4</v>
      </c>
      <c r="W40" s="24">
        <f t="shared" si="11"/>
        <v>0</v>
      </c>
      <c r="X40" s="24">
        <f t="shared" si="12"/>
        <v>0</v>
      </c>
      <c r="Y40" s="24">
        <f t="shared" si="13"/>
        <v>1</v>
      </c>
      <c r="Z40" s="24"/>
      <c r="AA40" s="24"/>
      <c r="AB40" s="18"/>
      <c r="AC40" s="27"/>
    </row>
    <row r="41" spans="1:31" ht="15" hidden="1" customHeight="1">
      <c r="A41" s="61"/>
      <c r="B41" s="62"/>
      <c r="C41" s="5"/>
      <c r="D41" s="35" t="s">
        <v>22</v>
      </c>
      <c r="E41" s="35"/>
      <c r="F41" s="35"/>
      <c r="G41" s="24">
        <f t="shared" si="7"/>
        <v>0</v>
      </c>
      <c r="H41" s="39">
        <v>56</v>
      </c>
      <c r="I41" s="40"/>
      <c r="J41" s="5" t="s">
        <v>15</v>
      </c>
      <c r="K41" s="25">
        <f t="shared" si="8"/>
        <v>0</v>
      </c>
      <c r="L41" s="39">
        <v>200</v>
      </c>
      <c r="M41" s="40"/>
      <c r="N41" s="5" t="s">
        <v>7</v>
      </c>
      <c r="O41" s="25">
        <f t="shared" si="9"/>
        <v>0</v>
      </c>
      <c r="P41" s="39">
        <v>1400</v>
      </c>
      <c r="Q41" s="40"/>
      <c r="R41" s="5" t="s">
        <v>7</v>
      </c>
      <c r="S41" s="25">
        <f t="shared" si="10"/>
        <v>1</v>
      </c>
      <c r="T41" s="37">
        <v>12.2638</v>
      </c>
      <c r="U41" s="37"/>
      <c r="V41" s="5" t="s">
        <v>4</v>
      </c>
      <c r="W41" s="24">
        <f t="shared" si="11"/>
        <v>0</v>
      </c>
      <c r="X41" s="24">
        <f t="shared" si="12"/>
        <v>0</v>
      </c>
      <c r="Y41" s="24">
        <f t="shared" si="13"/>
        <v>0</v>
      </c>
      <c r="Z41" s="24"/>
      <c r="AA41" s="24"/>
      <c r="AB41" s="18"/>
      <c r="AC41" s="27"/>
    </row>
    <row r="42" spans="1:31" ht="15" hidden="1" customHeight="1">
      <c r="A42" s="57">
        <v>2</v>
      </c>
      <c r="B42" s="58"/>
      <c r="C42" s="5"/>
      <c r="D42" s="35" t="s">
        <v>23</v>
      </c>
      <c r="E42" s="35"/>
      <c r="F42" s="35"/>
      <c r="G42" s="24">
        <f t="shared" si="7"/>
        <v>0</v>
      </c>
      <c r="H42" s="39">
        <v>56</v>
      </c>
      <c r="I42" s="40"/>
      <c r="J42" s="5" t="s">
        <v>15</v>
      </c>
      <c r="K42" s="25">
        <f t="shared" si="8"/>
        <v>0</v>
      </c>
      <c r="L42" s="39">
        <v>500</v>
      </c>
      <c r="M42" s="40"/>
      <c r="N42" s="5" t="s">
        <v>7</v>
      </c>
      <c r="O42" s="25">
        <f t="shared" si="9"/>
        <v>0</v>
      </c>
      <c r="P42" s="39">
        <v>2200</v>
      </c>
      <c r="Q42" s="40"/>
      <c r="R42" s="5" t="s">
        <v>7</v>
      </c>
      <c r="S42" s="25">
        <f t="shared" si="10"/>
        <v>1</v>
      </c>
      <c r="T42" s="37">
        <v>12.332700000000001</v>
      </c>
      <c r="U42" s="37"/>
      <c r="V42" s="5" t="s">
        <v>4</v>
      </c>
      <c r="W42" s="24">
        <f t="shared" si="11"/>
        <v>0</v>
      </c>
      <c r="X42" s="24">
        <f t="shared" si="12"/>
        <v>0</v>
      </c>
      <c r="Y42" s="24">
        <f t="shared" si="13"/>
        <v>0</v>
      </c>
      <c r="Z42" s="24"/>
      <c r="AA42" s="24"/>
      <c r="AB42" s="18"/>
      <c r="AC42" s="27"/>
    </row>
    <row r="43" spans="1:31" ht="15" hidden="1" customHeight="1">
      <c r="A43" s="57"/>
      <c r="B43" s="58"/>
      <c r="C43" s="5"/>
      <c r="D43" s="35" t="s">
        <v>24</v>
      </c>
      <c r="E43" s="35"/>
      <c r="F43" s="35"/>
      <c r="G43" s="24">
        <f t="shared" si="7"/>
        <v>0</v>
      </c>
      <c r="H43" s="39">
        <v>84</v>
      </c>
      <c r="I43" s="40"/>
      <c r="J43" s="5" t="s">
        <v>15</v>
      </c>
      <c r="K43" s="25">
        <f t="shared" si="8"/>
        <v>0</v>
      </c>
      <c r="L43" s="39">
        <v>500</v>
      </c>
      <c r="M43" s="40"/>
      <c r="N43" s="5" t="s">
        <v>7</v>
      </c>
      <c r="O43" s="25">
        <f t="shared" si="9"/>
        <v>0</v>
      </c>
      <c r="P43" s="39">
        <v>2200</v>
      </c>
      <c r="Q43" s="40"/>
      <c r="R43" s="5" t="s">
        <v>7</v>
      </c>
      <c r="S43" s="25">
        <f t="shared" si="10"/>
        <v>1</v>
      </c>
      <c r="T43" s="37">
        <v>15.252000000000001</v>
      </c>
      <c r="U43" s="37"/>
      <c r="V43" s="5" t="s">
        <v>4</v>
      </c>
      <c r="W43" s="24">
        <f t="shared" si="11"/>
        <v>0</v>
      </c>
      <c r="X43" s="24">
        <f t="shared" si="12"/>
        <v>0</v>
      </c>
      <c r="Y43" s="24">
        <f t="shared" si="13"/>
        <v>0</v>
      </c>
      <c r="Z43" s="24"/>
      <c r="AA43" s="24"/>
      <c r="AB43" s="18"/>
      <c r="AC43" s="27"/>
    </row>
    <row r="44" spans="1:31" ht="15" hidden="1" customHeight="1">
      <c r="A44" s="7"/>
      <c r="B44" s="8"/>
      <c r="C44" s="8"/>
      <c r="D44" s="8"/>
      <c r="E44" s="8"/>
      <c r="F44" s="8"/>
      <c r="G44" s="8"/>
      <c r="H44" s="7"/>
      <c r="I44" s="8"/>
      <c r="J44" s="8"/>
      <c r="K44" s="9"/>
      <c r="L44" s="7"/>
      <c r="M44" s="8"/>
      <c r="N44" s="8"/>
      <c r="O44" s="9"/>
      <c r="P44" s="7"/>
      <c r="Q44" s="8"/>
      <c r="R44" s="8"/>
      <c r="S44" s="9"/>
      <c r="T44" s="8"/>
      <c r="U44" s="8"/>
      <c r="V44" s="8"/>
      <c r="W44" s="8"/>
      <c r="X44" s="8"/>
      <c r="Y44" s="8"/>
      <c r="Z44" s="8"/>
      <c r="AA44" s="8"/>
      <c r="AB44" s="8"/>
      <c r="AC44" s="9"/>
    </row>
    <row r="45" spans="1:31" ht="15" hidden="1" customHeight="1">
      <c r="A45" s="1"/>
      <c r="B45" s="2"/>
      <c r="C45" s="2"/>
      <c r="D45" s="2"/>
      <c r="E45" s="2"/>
      <c r="F45" s="2"/>
      <c r="G45" s="2"/>
      <c r="H45" s="1"/>
      <c r="I45" s="2"/>
      <c r="J45" s="2"/>
      <c r="K45" s="3"/>
      <c r="L45" s="1"/>
      <c r="M45" s="2"/>
      <c r="N45" s="2"/>
      <c r="O45" s="3"/>
      <c r="P45" s="1"/>
      <c r="Q45" s="2"/>
      <c r="R45" s="2"/>
      <c r="S45" s="3"/>
      <c r="T45" s="2"/>
      <c r="U45" s="2"/>
      <c r="V45" s="2"/>
      <c r="W45" s="2"/>
      <c r="X45" s="20"/>
      <c r="Y45" s="20"/>
      <c r="Z45" s="20"/>
      <c r="AA45" s="20"/>
      <c r="AB45" s="2"/>
      <c r="AC45" s="3"/>
    </row>
    <row r="46" spans="1:31" ht="15" hidden="1" customHeight="1">
      <c r="A46" s="4"/>
      <c r="B46" s="5"/>
      <c r="C46" s="5"/>
      <c r="D46" s="35" t="s">
        <v>25</v>
      </c>
      <c r="E46" s="35"/>
      <c r="F46" s="35"/>
      <c r="G46" s="5"/>
      <c r="H46" s="38" t="s">
        <v>26</v>
      </c>
      <c r="I46" s="35"/>
      <c r="J46" s="35"/>
      <c r="K46" s="21"/>
      <c r="L46" s="38" t="s">
        <v>27</v>
      </c>
      <c r="M46" s="35"/>
      <c r="N46" s="35"/>
      <c r="O46" s="21"/>
      <c r="P46" s="38" t="s">
        <v>28</v>
      </c>
      <c r="Q46" s="35"/>
      <c r="R46" s="35"/>
      <c r="S46" s="21"/>
      <c r="T46" s="35" t="s">
        <v>38</v>
      </c>
      <c r="U46" s="35"/>
      <c r="V46" s="35"/>
      <c r="W46" s="35"/>
      <c r="X46" s="35"/>
      <c r="Y46" s="35"/>
      <c r="Z46" s="35"/>
      <c r="AA46" s="35"/>
      <c r="AB46" s="35"/>
      <c r="AC46" s="6"/>
    </row>
    <row r="47" spans="1:31" ht="15" hidden="1" customHeight="1">
      <c r="A47" s="59">
        <f>V16/A54</f>
        <v>6.3233583209999997</v>
      </c>
      <c r="B47" s="60">
        <f>V10/A54</f>
        <v>100</v>
      </c>
      <c r="C47" s="5"/>
      <c r="D47" s="5"/>
      <c r="E47" s="5"/>
      <c r="F47" s="5"/>
      <c r="G47" s="22" t="s">
        <v>37</v>
      </c>
      <c r="H47" s="4"/>
      <c r="I47" s="5"/>
      <c r="J47" s="5"/>
      <c r="K47" s="23" t="s">
        <v>37</v>
      </c>
      <c r="L47" s="4"/>
      <c r="M47" s="5"/>
      <c r="N47" s="5"/>
      <c r="O47" s="23" t="s">
        <v>37</v>
      </c>
      <c r="P47" s="4"/>
      <c r="Q47" s="5"/>
      <c r="R47" s="5"/>
      <c r="S47" s="23" t="s">
        <v>37</v>
      </c>
      <c r="T47" s="5"/>
      <c r="U47" s="5"/>
      <c r="V47" s="5"/>
      <c r="W47" s="22" t="s">
        <v>37</v>
      </c>
      <c r="X47" s="26" t="s">
        <v>44</v>
      </c>
      <c r="Y47" s="26" t="s">
        <v>43</v>
      </c>
      <c r="Z47" s="26" t="s">
        <v>42</v>
      </c>
      <c r="AA47" s="26" t="s">
        <v>45</v>
      </c>
      <c r="AB47" s="26" t="s">
        <v>47</v>
      </c>
      <c r="AC47" s="26" t="s">
        <v>48</v>
      </c>
      <c r="AD47" s="4"/>
      <c r="AE47" s="5"/>
    </row>
    <row r="48" spans="1:31" ht="15" hidden="1" customHeight="1">
      <c r="A48" s="59"/>
      <c r="B48" s="60"/>
      <c r="C48" s="5"/>
      <c r="D48" s="35" t="s">
        <v>17</v>
      </c>
      <c r="E48" s="35"/>
      <c r="F48" s="35"/>
      <c r="G48" s="24">
        <f>IF((K48+O48+S48+W48)&lt;4,0,1)</f>
        <v>0</v>
      </c>
      <c r="H48" s="39">
        <v>14</v>
      </c>
      <c r="I48" s="40"/>
      <c r="J48" s="5" t="s">
        <v>15</v>
      </c>
      <c r="K48" s="25">
        <f>IF(A$47&lt;H48,0,1)</f>
        <v>0</v>
      </c>
      <c r="L48" s="39">
        <v>50</v>
      </c>
      <c r="M48" s="40"/>
      <c r="N48" s="5" t="s">
        <v>7</v>
      </c>
      <c r="O48" s="25">
        <f>IF(B$47&lt;L48,0,1)</f>
        <v>1</v>
      </c>
      <c r="P48" s="39">
        <v>300</v>
      </c>
      <c r="Q48" s="40"/>
      <c r="R48" s="5" t="s">
        <v>7</v>
      </c>
      <c r="S48" s="25">
        <f>IF(B$47&gt;P48,0,1)</f>
        <v>1</v>
      </c>
      <c r="T48" s="37">
        <v>8.4252000000000002</v>
      </c>
      <c r="U48" s="37"/>
      <c r="V48" s="5" t="s">
        <v>4</v>
      </c>
      <c r="W48" s="24">
        <f>IF((AB48+AC48)&lt;1,0,1)</f>
        <v>0</v>
      </c>
      <c r="X48" s="24">
        <f>IF(Q$17&lt;(3*T48),0,1)</f>
        <v>0</v>
      </c>
      <c r="Y48" s="24">
        <f>IF(Q$18&lt;T48,0,1)</f>
        <v>1</v>
      </c>
      <c r="Z48" s="24">
        <f>IF(Q$17&lt;(2*T48),0,1)</f>
        <v>0</v>
      </c>
      <c r="AA48" s="24">
        <f>IF(Q$18&lt;(2*T48),0,1)</f>
        <v>0</v>
      </c>
      <c r="AB48" s="24">
        <f>IF((X48+Y48)&gt;1,1,0)</f>
        <v>0</v>
      </c>
      <c r="AC48" s="24">
        <f>IF((Z48+AA48)&gt;1,1,0)</f>
        <v>0</v>
      </c>
      <c r="AD48" s="4"/>
      <c r="AE48" s="5"/>
    </row>
    <row r="49" spans="1:31" ht="15" hidden="1" customHeight="1">
      <c r="A49" s="59"/>
      <c r="B49" s="60"/>
      <c r="C49" s="5"/>
      <c r="D49" s="35" t="s">
        <v>18</v>
      </c>
      <c r="E49" s="35"/>
      <c r="F49" s="35"/>
      <c r="G49" s="24">
        <f t="shared" ref="G49:G55" si="14">IF((K49+O49+S49+W49)&lt;4,0,1)</f>
        <v>0</v>
      </c>
      <c r="H49" s="39">
        <v>28</v>
      </c>
      <c r="I49" s="40"/>
      <c r="J49" s="5" t="s">
        <v>15</v>
      </c>
      <c r="K49" s="25">
        <f t="shared" ref="K49:K55" si="15">IF(A$47&lt;H49,0,1)</f>
        <v>0</v>
      </c>
      <c r="L49" s="39">
        <v>75</v>
      </c>
      <c r="M49" s="40"/>
      <c r="N49" s="5" t="s">
        <v>7</v>
      </c>
      <c r="O49" s="25">
        <f t="shared" ref="O49:O55" si="16">IF(B$47&lt;L49,0,1)</f>
        <v>1</v>
      </c>
      <c r="P49" s="39">
        <v>350</v>
      </c>
      <c r="Q49" s="40"/>
      <c r="R49" s="5" t="s">
        <v>7</v>
      </c>
      <c r="S49" s="25">
        <f t="shared" ref="S49:S55" si="17">IF(B$47&gt;P49,0,1)</f>
        <v>1</v>
      </c>
      <c r="T49" s="37">
        <v>10.287000000000001</v>
      </c>
      <c r="U49" s="37"/>
      <c r="V49" s="5" t="s">
        <v>4</v>
      </c>
      <c r="W49" s="24">
        <f t="shared" ref="W49:W55" si="18">IF((AB49+AC49)&lt;1,0,1)</f>
        <v>0</v>
      </c>
      <c r="X49" s="24">
        <f t="shared" ref="X49:X55" si="19">IF(Q$17&lt;(3*T49),0,1)</f>
        <v>0</v>
      </c>
      <c r="Y49" s="24">
        <f t="shared" ref="Y49:Y55" si="20">IF(Q$18&lt;T49,0,1)</f>
        <v>1</v>
      </c>
      <c r="Z49" s="24">
        <f t="shared" ref="Z49:Z55" si="21">IF(Q$17&lt;(2*T49),0,1)</f>
        <v>0</v>
      </c>
      <c r="AA49" s="24">
        <f t="shared" ref="AA49:AA55" si="22">IF(Q$18&lt;(2*T49),0,1)</f>
        <v>0</v>
      </c>
      <c r="AB49" s="24">
        <f t="shared" ref="AB49:AB55" si="23">IF((X49+Y49)&gt;1,1,0)</f>
        <v>0</v>
      </c>
      <c r="AC49" s="24">
        <f t="shared" ref="AC49:AC55" si="24">IF((Z49+AA49)&gt;1,1,0)</f>
        <v>0</v>
      </c>
      <c r="AD49" s="4"/>
      <c r="AE49" s="5"/>
    </row>
    <row r="50" spans="1:31" ht="15" hidden="1" customHeight="1">
      <c r="A50" s="61" t="s">
        <v>26</v>
      </c>
      <c r="B50" s="62" t="s">
        <v>33</v>
      </c>
      <c r="C50" s="5"/>
      <c r="D50" s="35" t="s">
        <v>19</v>
      </c>
      <c r="E50" s="35"/>
      <c r="F50" s="35"/>
      <c r="G50" s="24">
        <f t="shared" si="14"/>
        <v>0</v>
      </c>
      <c r="H50" s="39">
        <v>56</v>
      </c>
      <c r="I50" s="40"/>
      <c r="J50" s="5" t="s">
        <v>15</v>
      </c>
      <c r="K50" s="25">
        <f t="shared" si="15"/>
        <v>0</v>
      </c>
      <c r="L50" s="39">
        <v>75</v>
      </c>
      <c r="M50" s="40"/>
      <c r="N50" s="5" t="s">
        <v>7</v>
      </c>
      <c r="O50" s="25">
        <f t="shared" si="16"/>
        <v>1</v>
      </c>
      <c r="P50" s="39">
        <v>350</v>
      </c>
      <c r="Q50" s="40"/>
      <c r="R50" s="5" t="s">
        <v>7</v>
      </c>
      <c r="S50" s="25">
        <f t="shared" si="17"/>
        <v>1</v>
      </c>
      <c r="T50" s="37">
        <v>12.4016</v>
      </c>
      <c r="U50" s="37"/>
      <c r="V50" s="5" t="s">
        <v>4</v>
      </c>
      <c r="W50" s="24">
        <f t="shared" si="18"/>
        <v>0</v>
      </c>
      <c r="X50" s="24">
        <f t="shared" si="19"/>
        <v>0</v>
      </c>
      <c r="Y50" s="24">
        <f t="shared" si="20"/>
        <v>0</v>
      </c>
      <c r="Z50" s="24">
        <f t="shared" si="21"/>
        <v>0</v>
      </c>
      <c r="AA50" s="24">
        <f t="shared" si="22"/>
        <v>0</v>
      </c>
      <c r="AB50" s="24">
        <f t="shared" si="23"/>
        <v>0</v>
      </c>
      <c r="AC50" s="24">
        <f t="shared" si="24"/>
        <v>0</v>
      </c>
      <c r="AD50" s="4"/>
      <c r="AE50" s="5"/>
    </row>
    <row r="51" spans="1:31" ht="15" hidden="1" customHeight="1">
      <c r="A51" s="61"/>
      <c r="B51" s="62"/>
      <c r="C51" s="5"/>
      <c r="D51" s="35" t="s">
        <v>21</v>
      </c>
      <c r="E51" s="35"/>
      <c r="F51" s="35"/>
      <c r="G51" s="24">
        <f t="shared" si="14"/>
        <v>0</v>
      </c>
      <c r="H51" s="39">
        <v>14</v>
      </c>
      <c r="I51" s="40"/>
      <c r="J51" s="5" t="s">
        <v>15</v>
      </c>
      <c r="K51" s="25">
        <f t="shared" si="15"/>
        <v>0</v>
      </c>
      <c r="L51" s="39">
        <v>100</v>
      </c>
      <c r="M51" s="40"/>
      <c r="N51" s="5" t="s">
        <v>7</v>
      </c>
      <c r="O51" s="25">
        <f t="shared" si="16"/>
        <v>1</v>
      </c>
      <c r="P51" s="39">
        <v>800</v>
      </c>
      <c r="Q51" s="40"/>
      <c r="R51" s="5" t="s">
        <v>7</v>
      </c>
      <c r="S51" s="25">
        <f t="shared" si="17"/>
        <v>1</v>
      </c>
      <c r="T51" s="37">
        <v>8.2676999999999996</v>
      </c>
      <c r="U51" s="37"/>
      <c r="V51" s="5" t="s">
        <v>4</v>
      </c>
      <c r="W51" s="24">
        <f t="shared" si="18"/>
        <v>0</v>
      </c>
      <c r="X51" s="24">
        <f t="shared" si="19"/>
        <v>0</v>
      </c>
      <c r="Y51" s="24">
        <f t="shared" si="20"/>
        <v>1</v>
      </c>
      <c r="Z51" s="24">
        <f t="shared" si="21"/>
        <v>0</v>
      </c>
      <c r="AA51" s="24">
        <f t="shared" si="22"/>
        <v>0</v>
      </c>
      <c r="AB51" s="24">
        <f t="shared" si="23"/>
        <v>0</v>
      </c>
      <c r="AC51" s="24">
        <f t="shared" si="24"/>
        <v>0</v>
      </c>
      <c r="AD51" s="4"/>
      <c r="AE51" s="5"/>
    </row>
    <row r="52" spans="1:31" ht="15" hidden="1" customHeight="1">
      <c r="A52" s="61"/>
      <c r="B52" s="62"/>
      <c r="C52" s="5"/>
      <c r="D52" s="35" t="s">
        <v>20</v>
      </c>
      <c r="E52" s="35"/>
      <c r="F52" s="35"/>
      <c r="G52" s="24">
        <f t="shared" si="14"/>
        <v>0</v>
      </c>
      <c r="H52" s="39">
        <v>28</v>
      </c>
      <c r="I52" s="40"/>
      <c r="J52" s="5" t="s">
        <v>15</v>
      </c>
      <c r="K52" s="25">
        <f t="shared" si="15"/>
        <v>0</v>
      </c>
      <c r="L52" s="39">
        <v>200</v>
      </c>
      <c r="M52" s="40"/>
      <c r="N52" s="5" t="s">
        <v>7</v>
      </c>
      <c r="O52" s="25">
        <f t="shared" si="16"/>
        <v>0</v>
      </c>
      <c r="P52" s="39">
        <v>1400</v>
      </c>
      <c r="Q52" s="40"/>
      <c r="R52" s="5" t="s">
        <v>7</v>
      </c>
      <c r="S52" s="25">
        <f t="shared" si="17"/>
        <v>1</v>
      </c>
      <c r="T52" s="37">
        <v>10.2362</v>
      </c>
      <c r="U52" s="37"/>
      <c r="V52" s="5" t="s">
        <v>4</v>
      </c>
      <c r="W52" s="24">
        <f t="shared" si="18"/>
        <v>0</v>
      </c>
      <c r="X52" s="24">
        <f t="shared" si="19"/>
        <v>0</v>
      </c>
      <c r="Y52" s="24">
        <f t="shared" si="20"/>
        <v>1</v>
      </c>
      <c r="Z52" s="24">
        <f t="shared" si="21"/>
        <v>0</v>
      </c>
      <c r="AA52" s="24">
        <f t="shared" si="22"/>
        <v>0</v>
      </c>
      <c r="AB52" s="24">
        <f t="shared" si="23"/>
        <v>0</v>
      </c>
      <c r="AC52" s="24">
        <f t="shared" si="24"/>
        <v>0</v>
      </c>
      <c r="AD52" s="4"/>
      <c r="AE52" s="5"/>
    </row>
    <row r="53" spans="1:31" ht="15" hidden="1" customHeight="1">
      <c r="A53" s="61"/>
      <c r="B53" s="62"/>
      <c r="C53" s="5"/>
      <c r="D53" s="35" t="s">
        <v>22</v>
      </c>
      <c r="E53" s="35"/>
      <c r="F53" s="35"/>
      <c r="G53" s="24">
        <f t="shared" si="14"/>
        <v>0</v>
      </c>
      <c r="H53" s="39">
        <v>56</v>
      </c>
      <c r="I53" s="40"/>
      <c r="J53" s="5" t="s">
        <v>15</v>
      </c>
      <c r="K53" s="25">
        <f t="shared" si="15"/>
        <v>0</v>
      </c>
      <c r="L53" s="39">
        <v>200</v>
      </c>
      <c r="M53" s="40"/>
      <c r="N53" s="5" t="s">
        <v>7</v>
      </c>
      <c r="O53" s="25">
        <f t="shared" si="16"/>
        <v>0</v>
      </c>
      <c r="P53" s="39">
        <v>1400</v>
      </c>
      <c r="Q53" s="40"/>
      <c r="R53" s="5" t="s">
        <v>7</v>
      </c>
      <c r="S53" s="25">
        <f t="shared" si="17"/>
        <v>1</v>
      </c>
      <c r="T53" s="37">
        <v>12.2638</v>
      </c>
      <c r="U53" s="37"/>
      <c r="V53" s="5" t="s">
        <v>4</v>
      </c>
      <c r="W53" s="24">
        <f t="shared" si="18"/>
        <v>0</v>
      </c>
      <c r="X53" s="24">
        <f t="shared" si="19"/>
        <v>0</v>
      </c>
      <c r="Y53" s="24">
        <f t="shared" si="20"/>
        <v>0</v>
      </c>
      <c r="Z53" s="24">
        <f t="shared" si="21"/>
        <v>0</v>
      </c>
      <c r="AA53" s="24">
        <f t="shared" si="22"/>
        <v>0</v>
      </c>
      <c r="AB53" s="24">
        <f t="shared" si="23"/>
        <v>0</v>
      </c>
      <c r="AC53" s="24">
        <f t="shared" si="24"/>
        <v>0</v>
      </c>
      <c r="AD53" s="4"/>
      <c r="AE53" s="5"/>
    </row>
    <row r="54" spans="1:31" ht="15" hidden="1" customHeight="1">
      <c r="A54" s="57">
        <v>3</v>
      </c>
      <c r="B54" s="58"/>
      <c r="C54" s="5"/>
      <c r="D54" s="35" t="s">
        <v>23</v>
      </c>
      <c r="E54" s="35"/>
      <c r="F54" s="35"/>
      <c r="G54" s="24">
        <f t="shared" si="14"/>
        <v>0</v>
      </c>
      <c r="H54" s="39">
        <v>56</v>
      </c>
      <c r="I54" s="40"/>
      <c r="J54" s="5" t="s">
        <v>15</v>
      </c>
      <c r="K54" s="25">
        <f t="shared" si="15"/>
        <v>0</v>
      </c>
      <c r="L54" s="39">
        <v>500</v>
      </c>
      <c r="M54" s="40"/>
      <c r="N54" s="5" t="s">
        <v>7</v>
      </c>
      <c r="O54" s="25">
        <f t="shared" si="16"/>
        <v>0</v>
      </c>
      <c r="P54" s="39">
        <v>2200</v>
      </c>
      <c r="Q54" s="40"/>
      <c r="R54" s="5" t="s">
        <v>7</v>
      </c>
      <c r="S54" s="25">
        <f t="shared" si="17"/>
        <v>1</v>
      </c>
      <c r="T54" s="37">
        <v>12.332700000000001</v>
      </c>
      <c r="U54" s="37"/>
      <c r="V54" s="5" t="s">
        <v>4</v>
      </c>
      <c r="W54" s="24">
        <f t="shared" si="18"/>
        <v>0</v>
      </c>
      <c r="X54" s="24">
        <f t="shared" si="19"/>
        <v>0</v>
      </c>
      <c r="Y54" s="24">
        <f t="shared" si="20"/>
        <v>0</v>
      </c>
      <c r="Z54" s="24">
        <f t="shared" si="21"/>
        <v>0</v>
      </c>
      <c r="AA54" s="24">
        <f t="shared" si="22"/>
        <v>0</v>
      </c>
      <c r="AB54" s="24">
        <f t="shared" si="23"/>
        <v>0</v>
      </c>
      <c r="AC54" s="24">
        <f t="shared" si="24"/>
        <v>0</v>
      </c>
      <c r="AD54" s="4"/>
      <c r="AE54" s="5"/>
    </row>
    <row r="55" spans="1:31" ht="15" hidden="1" customHeight="1">
      <c r="A55" s="57"/>
      <c r="B55" s="58"/>
      <c r="C55" s="5"/>
      <c r="D55" s="35" t="s">
        <v>24</v>
      </c>
      <c r="E55" s="35"/>
      <c r="F55" s="35"/>
      <c r="G55" s="24">
        <f t="shared" si="14"/>
        <v>0</v>
      </c>
      <c r="H55" s="39">
        <v>84</v>
      </c>
      <c r="I55" s="40"/>
      <c r="J55" s="5" t="s">
        <v>15</v>
      </c>
      <c r="K55" s="25">
        <f t="shared" si="15"/>
        <v>0</v>
      </c>
      <c r="L55" s="39">
        <v>500</v>
      </c>
      <c r="M55" s="40"/>
      <c r="N55" s="5" t="s">
        <v>7</v>
      </c>
      <c r="O55" s="25">
        <f t="shared" si="16"/>
        <v>0</v>
      </c>
      <c r="P55" s="39">
        <v>2200</v>
      </c>
      <c r="Q55" s="40"/>
      <c r="R55" s="5" t="s">
        <v>7</v>
      </c>
      <c r="S55" s="25">
        <f t="shared" si="17"/>
        <v>1</v>
      </c>
      <c r="T55" s="37">
        <v>15.252000000000001</v>
      </c>
      <c r="U55" s="37"/>
      <c r="V55" s="5" t="s">
        <v>4</v>
      </c>
      <c r="W55" s="24">
        <f t="shared" si="18"/>
        <v>0</v>
      </c>
      <c r="X55" s="24">
        <f t="shared" si="19"/>
        <v>0</v>
      </c>
      <c r="Y55" s="24">
        <f t="shared" si="20"/>
        <v>0</v>
      </c>
      <c r="Z55" s="24">
        <f t="shared" si="21"/>
        <v>0</v>
      </c>
      <c r="AA55" s="24">
        <f t="shared" si="22"/>
        <v>0</v>
      </c>
      <c r="AB55" s="24">
        <f t="shared" si="23"/>
        <v>0</v>
      </c>
      <c r="AC55" s="24">
        <f t="shared" si="24"/>
        <v>0</v>
      </c>
      <c r="AD55" s="4"/>
      <c r="AE55" s="5"/>
    </row>
    <row r="56" spans="1:31" ht="15" hidden="1" customHeight="1">
      <c r="A56" s="7"/>
      <c r="B56" s="8"/>
      <c r="C56" s="8"/>
      <c r="D56" s="8"/>
      <c r="E56" s="8"/>
      <c r="F56" s="8"/>
      <c r="G56" s="8"/>
      <c r="H56" s="7"/>
      <c r="I56" s="8"/>
      <c r="J56" s="8"/>
      <c r="K56" s="9"/>
      <c r="L56" s="7"/>
      <c r="M56" s="8"/>
      <c r="N56" s="8"/>
      <c r="O56" s="9"/>
      <c r="P56" s="7"/>
      <c r="Q56" s="8"/>
      <c r="R56" s="8"/>
      <c r="S56" s="9"/>
      <c r="T56" s="8"/>
      <c r="U56" s="8"/>
      <c r="V56" s="8"/>
      <c r="W56" s="8"/>
      <c r="X56" s="8"/>
      <c r="Y56" s="8"/>
      <c r="Z56" s="8"/>
      <c r="AA56" s="8"/>
      <c r="AB56" s="8"/>
      <c r="AC56" s="8"/>
      <c r="AD56" s="4"/>
      <c r="AE56" s="5"/>
    </row>
    <row r="57" spans="1:31" ht="15" hidden="1" customHeight="1">
      <c r="A57" s="1"/>
      <c r="B57" s="2"/>
      <c r="C57" s="2"/>
      <c r="D57" s="2"/>
      <c r="E57" s="2"/>
      <c r="F57" s="2"/>
      <c r="G57" s="2"/>
      <c r="H57" s="1"/>
      <c r="I57" s="2"/>
      <c r="J57" s="2"/>
      <c r="K57" s="3"/>
      <c r="L57" s="1"/>
      <c r="M57" s="2"/>
      <c r="N57" s="2"/>
      <c r="O57" s="3"/>
      <c r="P57" s="1"/>
      <c r="Q57" s="2"/>
      <c r="R57" s="2"/>
      <c r="S57" s="3"/>
      <c r="T57" s="2"/>
      <c r="U57" s="2"/>
      <c r="V57" s="2"/>
      <c r="W57" s="2"/>
      <c r="X57" s="20"/>
      <c r="Y57" s="20"/>
      <c r="Z57" s="20"/>
      <c r="AA57" s="20"/>
      <c r="AB57" s="2"/>
      <c r="AC57" s="3"/>
    </row>
    <row r="58" spans="1:31" ht="15" hidden="1" customHeight="1">
      <c r="A58" s="4"/>
      <c r="B58" s="5"/>
      <c r="C58" s="5"/>
      <c r="D58" s="35" t="s">
        <v>25</v>
      </c>
      <c r="E58" s="35"/>
      <c r="F58" s="35"/>
      <c r="G58" s="5"/>
      <c r="H58" s="38" t="s">
        <v>26</v>
      </c>
      <c r="I58" s="35"/>
      <c r="J58" s="35"/>
      <c r="K58" s="21"/>
      <c r="L58" s="38" t="s">
        <v>27</v>
      </c>
      <c r="M58" s="35"/>
      <c r="N58" s="35"/>
      <c r="O58" s="21"/>
      <c r="P58" s="38" t="s">
        <v>28</v>
      </c>
      <c r="Q58" s="35"/>
      <c r="R58" s="35"/>
      <c r="S58" s="21"/>
      <c r="T58" s="35" t="s">
        <v>38</v>
      </c>
      <c r="U58" s="35"/>
      <c r="V58" s="35"/>
      <c r="W58" s="35"/>
      <c r="X58" s="35"/>
      <c r="Y58" s="35"/>
      <c r="Z58" s="35"/>
      <c r="AA58" s="35"/>
      <c r="AB58" s="35"/>
      <c r="AC58" s="6"/>
    </row>
    <row r="59" spans="1:31" ht="15" hidden="1" customHeight="1">
      <c r="A59" s="59">
        <f>V16/A66</f>
        <v>4.7425187407499996</v>
      </c>
      <c r="B59" s="60">
        <f>V10/A66</f>
        <v>75</v>
      </c>
      <c r="C59" s="5"/>
      <c r="D59" s="5"/>
      <c r="E59" s="5"/>
      <c r="F59" s="5"/>
      <c r="G59" s="23" t="s">
        <v>37</v>
      </c>
      <c r="H59" s="4"/>
      <c r="I59" s="5"/>
      <c r="J59" s="5"/>
      <c r="K59" s="23" t="s">
        <v>37</v>
      </c>
      <c r="L59" s="4"/>
      <c r="M59" s="5"/>
      <c r="N59" s="5"/>
      <c r="O59" s="23" t="s">
        <v>37</v>
      </c>
      <c r="P59" s="4"/>
      <c r="Q59" s="5"/>
      <c r="R59" s="5"/>
      <c r="S59" s="23" t="s">
        <v>37</v>
      </c>
      <c r="T59" s="5"/>
      <c r="U59" s="5"/>
      <c r="V59" s="5"/>
      <c r="W59" s="22" t="s">
        <v>37</v>
      </c>
      <c r="X59" s="26" t="s">
        <v>49</v>
      </c>
      <c r="Y59" s="26" t="s">
        <v>43</v>
      </c>
      <c r="Z59" s="26" t="s">
        <v>42</v>
      </c>
      <c r="AA59" s="26" t="s">
        <v>45</v>
      </c>
      <c r="AB59" s="26" t="s">
        <v>50</v>
      </c>
      <c r="AC59" s="28" t="s">
        <v>48</v>
      </c>
    </row>
    <row r="60" spans="1:31" ht="15" hidden="1" customHeight="1">
      <c r="A60" s="59"/>
      <c r="B60" s="60"/>
      <c r="C60" s="5"/>
      <c r="D60" s="35" t="s">
        <v>17</v>
      </c>
      <c r="E60" s="35"/>
      <c r="F60" s="35"/>
      <c r="G60" s="24">
        <f>IF((K60+O60+S60+W60)&lt;4,0,1)</f>
        <v>0</v>
      </c>
      <c r="H60" s="39">
        <v>14</v>
      </c>
      <c r="I60" s="40"/>
      <c r="J60" s="5" t="s">
        <v>15</v>
      </c>
      <c r="K60" s="25">
        <f>IF(A$59&lt;H60,0,1)</f>
        <v>0</v>
      </c>
      <c r="L60" s="39">
        <v>50</v>
      </c>
      <c r="M60" s="40"/>
      <c r="N60" s="5" t="s">
        <v>7</v>
      </c>
      <c r="O60" s="25">
        <f>IF(B$59&lt;L60,0,1)</f>
        <v>1</v>
      </c>
      <c r="P60" s="39">
        <v>300</v>
      </c>
      <c r="Q60" s="40"/>
      <c r="R60" s="5" t="s">
        <v>7</v>
      </c>
      <c r="S60" s="25">
        <f>IF(B$59&gt;P60,0,1)</f>
        <v>1</v>
      </c>
      <c r="T60" s="37">
        <v>8.4252000000000002</v>
      </c>
      <c r="U60" s="37"/>
      <c r="V60" s="5" t="s">
        <v>4</v>
      </c>
      <c r="W60" s="24">
        <f>IF((AB60+AC60)&lt;1,0,1)</f>
        <v>0</v>
      </c>
      <c r="X60" s="24">
        <f>IF(Q$17&lt;(4*T60),0,1)</f>
        <v>0</v>
      </c>
      <c r="Y60" s="24">
        <f>IF(Q$18&lt;T60,0,1)</f>
        <v>1</v>
      </c>
      <c r="Z60" s="24">
        <f>IF(Q$17&lt;(2*T60),0,1)</f>
        <v>0</v>
      </c>
      <c r="AA60" s="24">
        <f>IF(Q$18&lt;(2*T60),0,1)</f>
        <v>0</v>
      </c>
      <c r="AB60" s="24">
        <f>IF((X60+Y60)&gt;1,1,0)</f>
        <v>0</v>
      </c>
      <c r="AC60" s="24">
        <f>IF((Z60+AA60)&gt;1,1,0)</f>
        <v>0</v>
      </c>
      <c r="AD60" s="4"/>
    </row>
    <row r="61" spans="1:31" ht="15" hidden="1" customHeight="1">
      <c r="A61" s="59"/>
      <c r="B61" s="60"/>
      <c r="C61" s="5"/>
      <c r="D61" s="35" t="s">
        <v>18</v>
      </c>
      <c r="E61" s="35"/>
      <c r="F61" s="35"/>
      <c r="G61" s="24">
        <f t="shared" ref="G61:G67" si="25">IF((K61+O61+S61+W61)&lt;4,0,1)</f>
        <v>0</v>
      </c>
      <c r="H61" s="39">
        <v>28</v>
      </c>
      <c r="I61" s="40"/>
      <c r="J61" s="5" t="s">
        <v>15</v>
      </c>
      <c r="K61" s="25">
        <f t="shared" ref="K61:K67" si="26">IF(A$59&lt;H61,0,1)</f>
        <v>0</v>
      </c>
      <c r="L61" s="39">
        <v>75</v>
      </c>
      <c r="M61" s="40"/>
      <c r="N61" s="5" t="s">
        <v>7</v>
      </c>
      <c r="O61" s="25">
        <f t="shared" ref="O61:O67" si="27">IF(B$59&lt;L61,0,1)</f>
        <v>1</v>
      </c>
      <c r="P61" s="39">
        <v>350</v>
      </c>
      <c r="Q61" s="40"/>
      <c r="R61" s="5" t="s">
        <v>7</v>
      </c>
      <c r="S61" s="25">
        <f t="shared" ref="S61:S67" si="28">IF(B$59&gt;P61,0,1)</f>
        <v>1</v>
      </c>
      <c r="T61" s="37">
        <v>10.287000000000001</v>
      </c>
      <c r="U61" s="37"/>
      <c r="V61" s="5" t="s">
        <v>4</v>
      </c>
      <c r="W61" s="24">
        <f t="shared" ref="W61:W67" si="29">IF((AB61+AC61)&lt;1,0,1)</f>
        <v>0</v>
      </c>
      <c r="X61" s="24">
        <f t="shared" ref="X61:X67" si="30">IF(Q$17&lt;(4*T61),0,1)</f>
        <v>0</v>
      </c>
      <c r="Y61" s="24">
        <f t="shared" ref="Y61:Y67" si="31">IF(Q$18&lt;T61,0,1)</f>
        <v>1</v>
      </c>
      <c r="Z61" s="24">
        <f t="shared" ref="Z61:Z67" si="32">IF(Q$17&lt;(2*T61),0,1)</f>
        <v>0</v>
      </c>
      <c r="AA61" s="24">
        <f t="shared" ref="AA61:AA67" si="33">IF(Q$18&lt;(2*T61),0,1)</f>
        <v>0</v>
      </c>
      <c r="AB61" s="24">
        <f t="shared" ref="AB61:AB67" si="34">IF((X61+Y61)&gt;1,1,0)</f>
        <v>0</v>
      </c>
      <c r="AC61" s="24">
        <f t="shared" ref="AC61:AC67" si="35">IF((Z61+AA61)&gt;1,1,0)</f>
        <v>0</v>
      </c>
      <c r="AD61" s="4"/>
    </row>
    <row r="62" spans="1:31" ht="15" hidden="1" customHeight="1">
      <c r="A62" s="61" t="s">
        <v>26</v>
      </c>
      <c r="B62" s="62" t="s">
        <v>33</v>
      </c>
      <c r="C62" s="5"/>
      <c r="D62" s="35" t="s">
        <v>19</v>
      </c>
      <c r="E62" s="35"/>
      <c r="F62" s="35"/>
      <c r="G62" s="24">
        <f t="shared" si="25"/>
        <v>0</v>
      </c>
      <c r="H62" s="39">
        <v>56</v>
      </c>
      <c r="I62" s="40"/>
      <c r="J62" s="5" t="s">
        <v>15</v>
      </c>
      <c r="K62" s="25">
        <f t="shared" si="26"/>
        <v>0</v>
      </c>
      <c r="L62" s="39">
        <v>75</v>
      </c>
      <c r="M62" s="40"/>
      <c r="N62" s="5" t="s">
        <v>7</v>
      </c>
      <c r="O62" s="25">
        <f t="shared" si="27"/>
        <v>1</v>
      </c>
      <c r="P62" s="39">
        <v>350</v>
      </c>
      <c r="Q62" s="40"/>
      <c r="R62" s="5" t="s">
        <v>7</v>
      </c>
      <c r="S62" s="25">
        <f t="shared" si="28"/>
        <v>1</v>
      </c>
      <c r="T62" s="37">
        <v>12.4016</v>
      </c>
      <c r="U62" s="37"/>
      <c r="V62" s="5" t="s">
        <v>4</v>
      </c>
      <c r="W62" s="24">
        <f t="shared" si="29"/>
        <v>0</v>
      </c>
      <c r="X62" s="24">
        <f t="shared" si="30"/>
        <v>0</v>
      </c>
      <c r="Y62" s="24">
        <f t="shared" si="31"/>
        <v>0</v>
      </c>
      <c r="Z62" s="24">
        <f t="shared" si="32"/>
        <v>0</v>
      </c>
      <c r="AA62" s="24">
        <f t="shared" si="33"/>
        <v>0</v>
      </c>
      <c r="AB62" s="24">
        <f t="shared" si="34"/>
        <v>0</v>
      </c>
      <c r="AC62" s="24">
        <f t="shared" si="35"/>
        <v>0</v>
      </c>
      <c r="AD62" s="4"/>
    </row>
    <row r="63" spans="1:31" ht="15" hidden="1" customHeight="1">
      <c r="A63" s="61"/>
      <c r="B63" s="62"/>
      <c r="C63" s="5"/>
      <c r="D63" s="35" t="s">
        <v>21</v>
      </c>
      <c r="E63" s="35"/>
      <c r="F63" s="35"/>
      <c r="G63" s="24">
        <f t="shared" si="25"/>
        <v>0</v>
      </c>
      <c r="H63" s="39">
        <v>14</v>
      </c>
      <c r="I63" s="40"/>
      <c r="J63" s="5" t="s">
        <v>15</v>
      </c>
      <c r="K63" s="25">
        <f t="shared" si="26"/>
        <v>0</v>
      </c>
      <c r="L63" s="39">
        <v>100</v>
      </c>
      <c r="M63" s="40"/>
      <c r="N63" s="5" t="s">
        <v>7</v>
      </c>
      <c r="O63" s="25">
        <f t="shared" si="27"/>
        <v>0</v>
      </c>
      <c r="P63" s="39">
        <v>800</v>
      </c>
      <c r="Q63" s="40"/>
      <c r="R63" s="5" t="s">
        <v>7</v>
      </c>
      <c r="S63" s="25">
        <f t="shared" si="28"/>
        <v>1</v>
      </c>
      <c r="T63" s="37">
        <v>8.2676999999999996</v>
      </c>
      <c r="U63" s="37"/>
      <c r="V63" s="5" t="s">
        <v>4</v>
      </c>
      <c r="W63" s="24">
        <f t="shared" si="29"/>
        <v>0</v>
      </c>
      <c r="X63" s="24">
        <f t="shared" si="30"/>
        <v>0</v>
      </c>
      <c r="Y63" s="24">
        <f t="shared" si="31"/>
        <v>1</v>
      </c>
      <c r="Z63" s="24">
        <f t="shared" si="32"/>
        <v>0</v>
      </c>
      <c r="AA63" s="24">
        <f t="shared" si="33"/>
        <v>0</v>
      </c>
      <c r="AB63" s="24">
        <f t="shared" si="34"/>
        <v>0</v>
      </c>
      <c r="AC63" s="24">
        <f t="shared" si="35"/>
        <v>0</v>
      </c>
      <c r="AD63" s="4"/>
    </row>
    <row r="64" spans="1:31" ht="15" hidden="1" customHeight="1">
      <c r="A64" s="61"/>
      <c r="B64" s="62"/>
      <c r="C64" s="5"/>
      <c r="D64" s="35" t="s">
        <v>20</v>
      </c>
      <c r="E64" s="35"/>
      <c r="F64" s="35"/>
      <c r="G64" s="24">
        <f t="shared" si="25"/>
        <v>0</v>
      </c>
      <c r="H64" s="39">
        <v>28</v>
      </c>
      <c r="I64" s="40"/>
      <c r="J64" s="5" t="s">
        <v>15</v>
      </c>
      <c r="K64" s="25">
        <f t="shared" si="26"/>
        <v>0</v>
      </c>
      <c r="L64" s="39">
        <v>200</v>
      </c>
      <c r="M64" s="40"/>
      <c r="N64" s="5" t="s">
        <v>7</v>
      </c>
      <c r="O64" s="25">
        <f t="shared" si="27"/>
        <v>0</v>
      </c>
      <c r="P64" s="39">
        <v>1400</v>
      </c>
      <c r="Q64" s="40"/>
      <c r="R64" s="5" t="s">
        <v>7</v>
      </c>
      <c r="S64" s="25">
        <f t="shared" si="28"/>
        <v>1</v>
      </c>
      <c r="T64" s="37">
        <v>10.2362</v>
      </c>
      <c r="U64" s="37"/>
      <c r="V64" s="5" t="s">
        <v>4</v>
      </c>
      <c r="W64" s="24">
        <f t="shared" si="29"/>
        <v>0</v>
      </c>
      <c r="X64" s="24">
        <f t="shared" si="30"/>
        <v>0</v>
      </c>
      <c r="Y64" s="24">
        <f t="shared" si="31"/>
        <v>1</v>
      </c>
      <c r="Z64" s="24">
        <f t="shared" si="32"/>
        <v>0</v>
      </c>
      <c r="AA64" s="24">
        <f t="shared" si="33"/>
        <v>0</v>
      </c>
      <c r="AB64" s="24">
        <f t="shared" si="34"/>
        <v>0</v>
      </c>
      <c r="AC64" s="24">
        <f t="shared" si="35"/>
        <v>0</v>
      </c>
      <c r="AD64" s="4"/>
    </row>
    <row r="65" spans="1:41" ht="15" hidden="1" customHeight="1">
      <c r="A65" s="61"/>
      <c r="B65" s="62"/>
      <c r="C65" s="5"/>
      <c r="D65" s="35" t="s">
        <v>22</v>
      </c>
      <c r="E65" s="35"/>
      <c r="F65" s="35"/>
      <c r="G65" s="24">
        <f t="shared" si="25"/>
        <v>0</v>
      </c>
      <c r="H65" s="39">
        <v>56</v>
      </c>
      <c r="I65" s="40"/>
      <c r="J65" s="5" t="s">
        <v>15</v>
      </c>
      <c r="K65" s="25">
        <f t="shared" si="26"/>
        <v>0</v>
      </c>
      <c r="L65" s="39">
        <v>200</v>
      </c>
      <c r="M65" s="40"/>
      <c r="N65" s="5" t="s">
        <v>7</v>
      </c>
      <c r="O65" s="25">
        <f t="shared" si="27"/>
        <v>0</v>
      </c>
      <c r="P65" s="39">
        <v>1400</v>
      </c>
      <c r="Q65" s="40"/>
      <c r="R65" s="5" t="s">
        <v>7</v>
      </c>
      <c r="S65" s="25">
        <f t="shared" si="28"/>
        <v>1</v>
      </c>
      <c r="T65" s="37">
        <v>12.2638</v>
      </c>
      <c r="U65" s="37"/>
      <c r="V65" s="5" t="s">
        <v>4</v>
      </c>
      <c r="W65" s="24">
        <f t="shared" si="29"/>
        <v>0</v>
      </c>
      <c r="X65" s="24">
        <f t="shared" si="30"/>
        <v>0</v>
      </c>
      <c r="Y65" s="24">
        <f t="shared" si="31"/>
        <v>0</v>
      </c>
      <c r="Z65" s="24">
        <f t="shared" si="32"/>
        <v>0</v>
      </c>
      <c r="AA65" s="24">
        <f t="shared" si="33"/>
        <v>0</v>
      </c>
      <c r="AB65" s="24">
        <f t="shared" si="34"/>
        <v>0</v>
      </c>
      <c r="AC65" s="24">
        <f t="shared" si="35"/>
        <v>0</v>
      </c>
      <c r="AD65" s="4"/>
    </row>
    <row r="66" spans="1:41" ht="15" hidden="1" customHeight="1">
      <c r="A66" s="57">
        <v>4</v>
      </c>
      <c r="B66" s="58"/>
      <c r="C66" s="5"/>
      <c r="D66" s="35" t="s">
        <v>23</v>
      </c>
      <c r="E66" s="35"/>
      <c r="F66" s="35"/>
      <c r="G66" s="24">
        <f t="shared" si="25"/>
        <v>0</v>
      </c>
      <c r="H66" s="39">
        <v>56</v>
      </c>
      <c r="I66" s="40"/>
      <c r="J66" s="5" t="s">
        <v>15</v>
      </c>
      <c r="K66" s="25">
        <f t="shared" si="26"/>
        <v>0</v>
      </c>
      <c r="L66" s="39">
        <v>500</v>
      </c>
      <c r="M66" s="40"/>
      <c r="N66" s="5" t="s">
        <v>7</v>
      </c>
      <c r="O66" s="25">
        <f t="shared" si="27"/>
        <v>0</v>
      </c>
      <c r="P66" s="39">
        <v>2200</v>
      </c>
      <c r="Q66" s="40"/>
      <c r="R66" s="5" t="s">
        <v>7</v>
      </c>
      <c r="S66" s="25">
        <f t="shared" si="28"/>
        <v>1</v>
      </c>
      <c r="T66" s="37">
        <v>12.332700000000001</v>
      </c>
      <c r="U66" s="37"/>
      <c r="V66" s="5" t="s">
        <v>4</v>
      </c>
      <c r="W66" s="24">
        <f t="shared" si="29"/>
        <v>0</v>
      </c>
      <c r="X66" s="24">
        <f t="shared" si="30"/>
        <v>0</v>
      </c>
      <c r="Y66" s="24">
        <f t="shared" si="31"/>
        <v>0</v>
      </c>
      <c r="Z66" s="24">
        <f t="shared" si="32"/>
        <v>0</v>
      </c>
      <c r="AA66" s="24">
        <f t="shared" si="33"/>
        <v>0</v>
      </c>
      <c r="AB66" s="24">
        <f t="shared" si="34"/>
        <v>0</v>
      </c>
      <c r="AC66" s="24">
        <f t="shared" si="35"/>
        <v>0</v>
      </c>
      <c r="AD66" s="4"/>
    </row>
    <row r="67" spans="1:41" ht="15" hidden="1" customHeight="1">
      <c r="A67" s="57"/>
      <c r="B67" s="58"/>
      <c r="C67" s="5"/>
      <c r="D67" s="35" t="s">
        <v>24</v>
      </c>
      <c r="E67" s="35"/>
      <c r="F67" s="35"/>
      <c r="G67" s="24">
        <f t="shared" si="25"/>
        <v>0</v>
      </c>
      <c r="H67" s="39">
        <v>84</v>
      </c>
      <c r="I67" s="40"/>
      <c r="J67" s="5" t="s">
        <v>15</v>
      </c>
      <c r="K67" s="25">
        <f t="shared" si="26"/>
        <v>0</v>
      </c>
      <c r="L67" s="39">
        <v>500</v>
      </c>
      <c r="M67" s="40"/>
      <c r="N67" s="5" t="s">
        <v>7</v>
      </c>
      <c r="O67" s="25">
        <f t="shared" si="27"/>
        <v>0</v>
      </c>
      <c r="P67" s="39">
        <v>2200</v>
      </c>
      <c r="Q67" s="40"/>
      <c r="R67" s="5" t="s">
        <v>7</v>
      </c>
      <c r="S67" s="25">
        <f t="shared" si="28"/>
        <v>1</v>
      </c>
      <c r="T67" s="37">
        <v>15.252000000000001</v>
      </c>
      <c r="U67" s="37"/>
      <c r="V67" s="5" t="s">
        <v>4</v>
      </c>
      <c r="W67" s="24">
        <f t="shared" si="29"/>
        <v>0</v>
      </c>
      <c r="X67" s="24">
        <f t="shared" si="30"/>
        <v>0</v>
      </c>
      <c r="Y67" s="24">
        <f t="shared" si="31"/>
        <v>0</v>
      </c>
      <c r="Z67" s="24">
        <f t="shared" si="32"/>
        <v>0</v>
      </c>
      <c r="AA67" s="24">
        <f t="shared" si="33"/>
        <v>0</v>
      </c>
      <c r="AB67" s="24">
        <f t="shared" si="34"/>
        <v>0</v>
      </c>
      <c r="AC67" s="24">
        <f t="shared" si="35"/>
        <v>0</v>
      </c>
      <c r="AD67" s="4"/>
    </row>
    <row r="68" spans="1:41" ht="15" hidden="1" customHeight="1">
      <c r="A68" s="7"/>
      <c r="B68" s="8"/>
      <c r="C68" s="8"/>
      <c r="D68" s="8"/>
      <c r="E68" s="8"/>
      <c r="F68" s="8"/>
      <c r="G68" s="8"/>
      <c r="H68" s="7"/>
      <c r="I68" s="8"/>
      <c r="J68" s="8"/>
      <c r="K68" s="9"/>
      <c r="L68" s="7"/>
      <c r="M68" s="8"/>
      <c r="N68" s="8"/>
      <c r="O68" s="9"/>
      <c r="P68" s="7"/>
      <c r="Q68" s="8"/>
      <c r="R68" s="8"/>
      <c r="S68" s="9"/>
      <c r="T68" s="8"/>
      <c r="U68" s="8"/>
      <c r="V68" s="8"/>
      <c r="W68" s="8"/>
      <c r="X68" s="8"/>
      <c r="Y68" s="8"/>
      <c r="Z68" s="8"/>
      <c r="AA68" s="8"/>
      <c r="AB68" s="8"/>
      <c r="AC68" s="9"/>
    </row>
    <row r="69" spans="1:41" ht="15" customHeight="1">
      <c r="A69" s="1"/>
      <c r="B69" s="32"/>
      <c r="C69" s="32"/>
      <c r="D69" s="54" t="s">
        <v>29</v>
      </c>
      <c r="E69" s="54"/>
      <c r="F69" s="63" t="s">
        <v>17</v>
      </c>
      <c r="G69" s="63"/>
      <c r="H69" s="63"/>
      <c r="I69" s="63"/>
      <c r="J69" s="63" t="s">
        <v>18</v>
      </c>
      <c r="K69" s="63"/>
      <c r="L69" s="63"/>
      <c r="M69" s="63"/>
      <c r="N69" s="63" t="s">
        <v>19</v>
      </c>
      <c r="O69" s="63"/>
      <c r="P69" s="63"/>
      <c r="Q69" s="63"/>
      <c r="R69" s="31"/>
      <c r="S69" s="31"/>
      <c r="T69" s="31"/>
      <c r="U69" s="2"/>
      <c r="V69" s="2"/>
      <c r="W69" s="2"/>
      <c r="X69" s="2"/>
      <c r="Y69" s="2"/>
      <c r="Z69" s="2"/>
      <c r="AA69" s="2"/>
      <c r="AB69" s="2"/>
      <c r="AC69" s="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ht="15" customHeight="1">
      <c r="A70" s="4"/>
      <c r="B70" s="15"/>
      <c r="C70" s="15"/>
      <c r="D70" s="55"/>
      <c r="E70" s="55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16"/>
      <c r="S70" s="16"/>
      <c r="T70" s="16"/>
      <c r="U70" s="5"/>
      <c r="V70" s="5"/>
      <c r="W70" s="5"/>
      <c r="X70" s="5"/>
      <c r="Y70" s="5"/>
      <c r="Z70" s="5"/>
      <c r="AA70" s="5"/>
      <c r="AB70" s="5"/>
      <c r="AC70" s="6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5" customHeight="1">
      <c r="A71" s="4"/>
      <c r="B71" s="15"/>
      <c r="C71" s="15"/>
      <c r="D71" s="55"/>
      <c r="E71" s="55"/>
      <c r="F71" s="64" t="s">
        <v>21</v>
      </c>
      <c r="G71" s="64"/>
      <c r="H71" s="64"/>
      <c r="I71" s="64"/>
      <c r="J71" s="64" t="s">
        <v>20</v>
      </c>
      <c r="K71" s="64"/>
      <c r="L71" s="64"/>
      <c r="M71" s="64"/>
      <c r="N71" s="64" t="s">
        <v>22</v>
      </c>
      <c r="O71" s="64"/>
      <c r="P71" s="64"/>
      <c r="Q71" s="64"/>
      <c r="R71" s="16"/>
      <c r="S71" s="16"/>
      <c r="T71" s="16"/>
      <c r="U71" s="5"/>
      <c r="V71" s="5"/>
      <c r="W71" s="5"/>
      <c r="X71" s="5"/>
      <c r="Y71" s="5"/>
      <c r="Z71" s="5"/>
      <c r="AA71" s="5"/>
      <c r="AB71" s="5"/>
      <c r="AC71" s="6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5" customHeight="1">
      <c r="A72" s="4"/>
      <c r="B72" s="15"/>
      <c r="C72" s="15"/>
      <c r="D72" s="55"/>
      <c r="E72" s="55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16"/>
      <c r="S72" s="16"/>
      <c r="T72" s="16"/>
      <c r="U72" s="5"/>
      <c r="V72" s="5"/>
      <c r="W72" s="5"/>
      <c r="X72" s="5"/>
      <c r="Y72" s="5"/>
      <c r="Z72" s="5"/>
      <c r="AA72" s="5"/>
      <c r="AB72" s="5"/>
      <c r="AC72" s="6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ht="15" customHeight="1">
      <c r="A73" s="4"/>
      <c r="B73" s="15"/>
      <c r="C73" s="15"/>
      <c r="D73" s="55"/>
      <c r="E73" s="55"/>
      <c r="F73" s="64" t="s">
        <v>23</v>
      </c>
      <c r="G73" s="64"/>
      <c r="H73" s="64"/>
      <c r="I73" s="64"/>
      <c r="J73" s="64" t="s">
        <v>24</v>
      </c>
      <c r="K73" s="64"/>
      <c r="L73" s="64"/>
      <c r="M73" s="64"/>
      <c r="N73" s="65"/>
      <c r="O73" s="65"/>
      <c r="P73" s="65"/>
      <c r="Q73" s="65"/>
      <c r="R73" s="16"/>
      <c r="S73" s="16"/>
      <c r="T73" s="16"/>
      <c r="U73" s="5"/>
      <c r="V73" s="5"/>
      <c r="W73" s="5"/>
      <c r="X73" s="5"/>
      <c r="Y73" s="5"/>
      <c r="Z73" s="5"/>
      <c r="AA73" s="5"/>
      <c r="AB73" s="5"/>
      <c r="AC73" s="6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ht="15" customHeight="1">
      <c r="A74" s="7"/>
      <c r="B74" s="29"/>
      <c r="C74" s="29"/>
      <c r="D74" s="56"/>
      <c r="E74" s="56"/>
      <c r="F74" s="66"/>
      <c r="G74" s="66"/>
      <c r="H74" s="66"/>
      <c r="I74" s="66"/>
      <c r="J74" s="66"/>
      <c r="K74" s="66"/>
      <c r="L74" s="66"/>
      <c r="M74" s="66"/>
      <c r="N74" s="67"/>
      <c r="O74" s="67"/>
      <c r="P74" s="67"/>
      <c r="Q74" s="67"/>
      <c r="R74" s="30"/>
      <c r="S74" s="30"/>
      <c r="T74" s="30"/>
      <c r="U74" s="8"/>
      <c r="V74" s="8"/>
      <c r="W74" s="8"/>
      <c r="X74" s="8"/>
      <c r="Y74" s="8"/>
      <c r="Z74" s="8"/>
      <c r="AA74" s="8"/>
      <c r="AB74" s="8"/>
      <c r="AC74" s="9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5" customHeight="1">
      <c r="A75" s="1"/>
      <c r="B75" s="2"/>
      <c r="C75" s="2"/>
      <c r="D75" s="54" t="s">
        <v>30</v>
      </c>
      <c r="E75" s="54"/>
      <c r="F75" s="63" t="s">
        <v>17</v>
      </c>
      <c r="G75" s="63"/>
      <c r="H75" s="63"/>
      <c r="I75" s="63"/>
      <c r="J75" s="63" t="s">
        <v>18</v>
      </c>
      <c r="K75" s="63"/>
      <c r="L75" s="63"/>
      <c r="M75" s="63"/>
      <c r="N75" s="63" t="s">
        <v>19</v>
      </c>
      <c r="O75" s="63"/>
      <c r="P75" s="63"/>
      <c r="Q75" s="63"/>
      <c r="R75" s="31"/>
      <c r="S75" s="31"/>
      <c r="T75" s="31"/>
      <c r="U75" s="2"/>
      <c r="V75" s="2"/>
      <c r="W75" s="2"/>
      <c r="X75" s="2"/>
      <c r="Y75" s="2"/>
      <c r="Z75" s="2"/>
      <c r="AA75" s="2"/>
      <c r="AB75" s="2"/>
      <c r="AC75" s="3"/>
    </row>
    <row r="76" spans="1:41" ht="15" customHeight="1">
      <c r="A76" s="4"/>
      <c r="B76" s="5"/>
      <c r="C76" s="5"/>
      <c r="D76" s="55"/>
      <c r="E76" s="55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16"/>
      <c r="S76" s="16"/>
      <c r="T76" s="16"/>
      <c r="U76" s="5"/>
      <c r="V76" s="5"/>
      <c r="W76" s="5"/>
      <c r="X76" s="5"/>
      <c r="Y76" s="5"/>
      <c r="Z76" s="5"/>
      <c r="AA76" s="5"/>
      <c r="AB76" s="5"/>
      <c r="AC76" s="6"/>
    </row>
    <row r="77" spans="1:41" ht="15" customHeight="1">
      <c r="A77" s="4"/>
      <c r="B77" s="5"/>
      <c r="C77" s="5"/>
      <c r="D77" s="55"/>
      <c r="E77" s="55"/>
      <c r="F77" s="64" t="s">
        <v>21</v>
      </c>
      <c r="G77" s="64"/>
      <c r="H77" s="64"/>
      <c r="I77" s="64"/>
      <c r="J77" s="64" t="s">
        <v>20</v>
      </c>
      <c r="K77" s="64"/>
      <c r="L77" s="64"/>
      <c r="M77" s="64"/>
      <c r="N77" s="64" t="s">
        <v>22</v>
      </c>
      <c r="O77" s="64"/>
      <c r="P77" s="64"/>
      <c r="Q77" s="64"/>
      <c r="R77" s="16"/>
      <c r="S77" s="16"/>
      <c r="T77" s="16"/>
      <c r="U77" s="5"/>
      <c r="V77" s="5"/>
      <c r="W77" s="5"/>
      <c r="X77" s="5"/>
      <c r="Y77" s="5"/>
      <c r="Z77" s="5"/>
      <c r="AA77" s="5"/>
      <c r="AB77" s="5"/>
      <c r="AC77" s="6"/>
    </row>
    <row r="78" spans="1:41" ht="15" customHeight="1">
      <c r="A78" s="4"/>
      <c r="B78" s="5"/>
      <c r="C78" s="5"/>
      <c r="D78" s="55"/>
      <c r="E78" s="55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16"/>
      <c r="S78" s="16"/>
      <c r="T78" s="16"/>
      <c r="U78" s="5"/>
      <c r="V78" s="5"/>
      <c r="W78" s="5"/>
      <c r="X78" s="5"/>
      <c r="Y78" s="5"/>
      <c r="Z78" s="5"/>
      <c r="AA78" s="5"/>
      <c r="AB78" s="5"/>
      <c r="AC78" s="6"/>
    </row>
    <row r="79" spans="1:41" ht="15" customHeight="1">
      <c r="A79" s="4"/>
      <c r="B79" s="5"/>
      <c r="C79" s="5"/>
      <c r="D79" s="55"/>
      <c r="E79" s="55"/>
      <c r="F79" s="64" t="s">
        <v>23</v>
      </c>
      <c r="G79" s="64"/>
      <c r="H79" s="64"/>
      <c r="I79" s="64"/>
      <c r="J79" s="64" t="s">
        <v>24</v>
      </c>
      <c r="K79" s="64"/>
      <c r="L79" s="64"/>
      <c r="M79" s="64"/>
      <c r="N79" s="65"/>
      <c r="O79" s="65"/>
      <c r="P79" s="65"/>
      <c r="Q79" s="6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6"/>
    </row>
    <row r="80" spans="1:41" ht="15" customHeight="1">
      <c r="A80" s="7"/>
      <c r="B80" s="8"/>
      <c r="C80" s="8"/>
      <c r="D80" s="56"/>
      <c r="E80" s="56"/>
      <c r="F80" s="66"/>
      <c r="G80" s="66"/>
      <c r="H80" s="66"/>
      <c r="I80" s="66"/>
      <c r="J80" s="66"/>
      <c r="K80" s="66"/>
      <c r="L80" s="66"/>
      <c r="M80" s="66"/>
      <c r="N80" s="67"/>
      <c r="O80" s="67"/>
      <c r="P80" s="67"/>
      <c r="Q80" s="67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9"/>
    </row>
    <row r="81" spans="1:29" ht="15" customHeight="1">
      <c r="A81" s="1"/>
      <c r="B81" s="2"/>
      <c r="C81" s="2"/>
      <c r="D81" s="54" t="s">
        <v>31</v>
      </c>
      <c r="E81" s="54"/>
      <c r="F81" s="63" t="s">
        <v>17</v>
      </c>
      <c r="G81" s="63"/>
      <c r="H81" s="63"/>
      <c r="I81" s="63"/>
      <c r="J81" s="63" t="s">
        <v>18</v>
      </c>
      <c r="K81" s="63"/>
      <c r="L81" s="63"/>
      <c r="M81" s="63"/>
      <c r="N81" s="63" t="s">
        <v>19</v>
      </c>
      <c r="O81" s="63"/>
      <c r="P81" s="63"/>
      <c r="Q81" s="63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3"/>
    </row>
    <row r="82" spans="1:29" ht="15" customHeight="1">
      <c r="A82" s="4"/>
      <c r="B82" s="5"/>
      <c r="C82" s="5"/>
      <c r="D82" s="55"/>
      <c r="E82" s="55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6"/>
    </row>
    <row r="83" spans="1:29" ht="15" customHeight="1">
      <c r="A83" s="4"/>
      <c r="B83" s="5"/>
      <c r="C83" s="5"/>
      <c r="D83" s="55"/>
      <c r="E83" s="55"/>
      <c r="F83" s="64" t="s">
        <v>21</v>
      </c>
      <c r="G83" s="64"/>
      <c r="H83" s="64"/>
      <c r="I83" s="64"/>
      <c r="J83" s="64" t="s">
        <v>20</v>
      </c>
      <c r="K83" s="64"/>
      <c r="L83" s="64"/>
      <c r="M83" s="64"/>
      <c r="N83" s="64" t="s">
        <v>22</v>
      </c>
      <c r="O83" s="64"/>
      <c r="P83" s="64"/>
      <c r="Q83" s="6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6"/>
    </row>
    <row r="84" spans="1:29" ht="15" customHeight="1">
      <c r="A84" s="4"/>
      <c r="B84" s="5"/>
      <c r="C84" s="5"/>
      <c r="D84" s="55"/>
      <c r="E84" s="55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6"/>
    </row>
    <row r="85" spans="1:29" ht="15" customHeight="1">
      <c r="A85" s="4"/>
      <c r="B85" s="5"/>
      <c r="C85" s="5"/>
      <c r="D85" s="55"/>
      <c r="E85" s="55"/>
      <c r="F85" s="64" t="s">
        <v>23</v>
      </c>
      <c r="G85" s="64"/>
      <c r="H85" s="64"/>
      <c r="I85" s="64"/>
      <c r="J85" s="64" t="s">
        <v>24</v>
      </c>
      <c r="K85" s="64"/>
      <c r="L85" s="64"/>
      <c r="M85" s="64"/>
      <c r="N85" s="65"/>
      <c r="O85" s="65"/>
      <c r="P85" s="65"/>
      <c r="Q85" s="6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6"/>
    </row>
    <row r="86" spans="1:29" ht="15" customHeight="1">
      <c r="A86" s="7"/>
      <c r="B86" s="8"/>
      <c r="C86" s="8"/>
      <c r="D86" s="56"/>
      <c r="E86" s="56"/>
      <c r="F86" s="66"/>
      <c r="G86" s="66"/>
      <c r="H86" s="66"/>
      <c r="I86" s="66"/>
      <c r="J86" s="66"/>
      <c r="K86" s="66"/>
      <c r="L86" s="66"/>
      <c r="M86" s="66"/>
      <c r="N86" s="67"/>
      <c r="O86" s="67"/>
      <c r="P86" s="67"/>
      <c r="Q86" s="67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9"/>
    </row>
    <row r="87" spans="1:29" ht="15" customHeight="1">
      <c r="A87" s="1"/>
      <c r="B87" s="2"/>
      <c r="C87" s="2"/>
      <c r="D87" s="54" t="s">
        <v>32</v>
      </c>
      <c r="E87" s="54"/>
      <c r="F87" s="63" t="s">
        <v>17</v>
      </c>
      <c r="G87" s="63"/>
      <c r="H87" s="63"/>
      <c r="I87" s="63"/>
      <c r="J87" s="63" t="s">
        <v>18</v>
      </c>
      <c r="K87" s="63"/>
      <c r="L87" s="63"/>
      <c r="M87" s="63"/>
      <c r="N87" s="63" t="s">
        <v>19</v>
      </c>
      <c r="O87" s="63"/>
      <c r="P87" s="63"/>
      <c r="Q87" s="63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3"/>
    </row>
    <row r="88" spans="1:29" ht="15" customHeight="1">
      <c r="A88" s="4"/>
      <c r="B88" s="5"/>
      <c r="C88" s="5"/>
      <c r="D88" s="55"/>
      <c r="E88" s="55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</row>
    <row r="89" spans="1:29" ht="15" customHeight="1">
      <c r="A89" s="4"/>
      <c r="B89" s="5"/>
      <c r="C89" s="5"/>
      <c r="D89" s="55"/>
      <c r="E89" s="55"/>
      <c r="F89" s="64" t="s">
        <v>21</v>
      </c>
      <c r="G89" s="64"/>
      <c r="H89" s="64"/>
      <c r="I89" s="64"/>
      <c r="J89" s="64" t="s">
        <v>20</v>
      </c>
      <c r="K89" s="64"/>
      <c r="L89" s="64"/>
      <c r="M89" s="64"/>
      <c r="N89" s="64" t="s">
        <v>22</v>
      </c>
      <c r="O89" s="64"/>
      <c r="P89" s="64"/>
      <c r="Q89" s="64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6"/>
    </row>
    <row r="90" spans="1:29" ht="15" customHeight="1">
      <c r="A90" s="4"/>
      <c r="B90" s="5"/>
      <c r="C90" s="5"/>
      <c r="D90" s="55"/>
      <c r="E90" s="55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6"/>
    </row>
    <row r="91" spans="1:29" ht="15" customHeight="1">
      <c r="A91" s="4"/>
      <c r="B91" s="5"/>
      <c r="C91" s="5"/>
      <c r="D91" s="55"/>
      <c r="E91" s="55"/>
      <c r="F91" s="64" t="s">
        <v>23</v>
      </c>
      <c r="G91" s="64"/>
      <c r="H91" s="64"/>
      <c r="I91" s="64"/>
      <c r="J91" s="64" t="s">
        <v>24</v>
      </c>
      <c r="K91" s="64"/>
      <c r="L91" s="64"/>
      <c r="M91" s="64"/>
      <c r="N91" s="65"/>
      <c r="O91" s="65"/>
      <c r="P91" s="65"/>
      <c r="Q91" s="6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6"/>
    </row>
    <row r="92" spans="1:29" ht="15" customHeight="1">
      <c r="A92" s="7"/>
      <c r="B92" s="8"/>
      <c r="C92" s="8"/>
      <c r="D92" s="56"/>
      <c r="E92" s="56"/>
      <c r="F92" s="66"/>
      <c r="G92" s="66"/>
      <c r="H92" s="66"/>
      <c r="I92" s="66"/>
      <c r="J92" s="66"/>
      <c r="K92" s="66"/>
      <c r="L92" s="66"/>
      <c r="M92" s="66"/>
      <c r="N92" s="67"/>
      <c r="O92" s="67"/>
      <c r="P92" s="67"/>
      <c r="Q92" s="67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9"/>
    </row>
  </sheetData>
  <sheetProtection password="DC2F" sheet="1" objects="1" scenarios="1" selectLockedCells="1"/>
  <mergeCells count="289">
    <mergeCell ref="A66:B67"/>
    <mergeCell ref="A23:A25"/>
    <mergeCell ref="B23:B25"/>
    <mergeCell ref="A35:A37"/>
    <mergeCell ref="B35:B37"/>
    <mergeCell ref="A38:A41"/>
    <mergeCell ref="B38:B41"/>
    <mergeCell ref="A30:B31"/>
    <mergeCell ref="A26:A29"/>
    <mergeCell ref="B26:B29"/>
    <mergeCell ref="A42:B43"/>
    <mergeCell ref="A47:A49"/>
    <mergeCell ref="B47:B49"/>
    <mergeCell ref="A50:A53"/>
    <mergeCell ref="B50:B53"/>
    <mergeCell ref="A54:B55"/>
    <mergeCell ref="A59:A61"/>
    <mergeCell ref="B59:B61"/>
    <mergeCell ref="A62:A65"/>
    <mergeCell ref="B62:B65"/>
    <mergeCell ref="D81:E86"/>
    <mergeCell ref="F81:I82"/>
    <mergeCell ref="J81:M82"/>
    <mergeCell ref="N81:Q82"/>
    <mergeCell ref="F83:I84"/>
    <mergeCell ref="J83:M84"/>
    <mergeCell ref="N83:Q84"/>
    <mergeCell ref="F85:I86"/>
    <mergeCell ref="J85:M86"/>
    <mergeCell ref="D87:E92"/>
    <mergeCell ref="F87:I88"/>
    <mergeCell ref="J87:M88"/>
    <mergeCell ref="N87:Q88"/>
    <mergeCell ref="F89:I90"/>
    <mergeCell ref="J89:M90"/>
    <mergeCell ref="N89:Q90"/>
    <mergeCell ref="F91:I92"/>
    <mergeCell ref="J91:M92"/>
    <mergeCell ref="F79:I80"/>
    <mergeCell ref="J79:M80"/>
    <mergeCell ref="D69:E74"/>
    <mergeCell ref="F69:I70"/>
    <mergeCell ref="J69:M70"/>
    <mergeCell ref="N69:Q70"/>
    <mergeCell ref="F71:I72"/>
    <mergeCell ref="J71:M72"/>
    <mergeCell ref="N71:Q72"/>
    <mergeCell ref="F73:I74"/>
    <mergeCell ref="J73:M74"/>
    <mergeCell ref="D75:E80"/>
    <mergeCell ref="F75:I76"/>
    <mergeCell ref="J75:M76"/>
    <mergeCell ref="N75:Q76"/>
    <mergeCell ref="F77:I78"/>
    <mergeCell ref="J77:M78"/>
    <mergeCell ref="N77:Q78"/>
    <mergeCell ref="D67:F67"/>
    <mergeCell ref="H67:I67"/>
    <mergeCell ref="L67:M67"/>
    <mergeCell ref="P67:Q67"/>
    <mergeCell ref="T67:U67"/>
    <mergeCell ref="D66:F66"/>
    <mergeCell ref="H66:I66"/>
    <mergeCell ref="L66:M66"/>
    <mergeCell ref="P66:Q66"/>
    <mergeCell ref="T66:U66"/>
    <mergeCell ref="D65:F65"/>
    <mergeCell ref="H65:I65"/>
    <mergeCell ref="L65:M65"/>
    <mergeCell ref="P65:Q65"/>
    <mergeCell ref="T65:U65"/>
    <mergeCell ref="D64:F64"/>
    <mergeCell ref="H64:I64"/>
    <mergeCell ref="L64:M64"/>
    <mergeCell ref="P64:Q64"/>
    <mergeCell ref="T64:U64"/>
    <mergeCell ref="D63:F63"/>
    <mergeCell ref="H63:I63"/>
    <mergeCell ref="L63:M63"/>
    <mergeCell ref="P63:Q63"/>
    <mergeCell ref="T63:U63"/>
    <mergeCell ref="D62:F62"/>
    <mergeCell ref="H62:I62"/>
    <mergeCell ref="L62:M62"/>
    <mergeCell ref="P62:Q62"/>
    <mergeCell ref="T62:U62"/>
    <mergeCell ref="T60:U60"/>
    <mergeCell ref="D61:F61"/>
    <mergeCell ref="H61:I61"/>
    <mergeCell ref="L61:M61"/>
    <mergeCell ref="P61:Q61"/>
    <mergeCell ref="T61:U61"/>
    <mergeCell ref="D58:F58"/>
    <mergeCell ref="H58:J58"/>
    <mergeCell ref="L58:N58"/>
    <mergeCell ref="P58:R58"/>
    <mergeCell ref="D60:F60"/>
    <mergeCell ref="H60:I60"/>
    <mergeCell ref="L60:M60"/>
    <mergeCell ref="P60:Q60"/>
    <mergeCell ref="T58:AB58"/>
    <mergeCell ref="D55:F55"/>
    <mergeCell ref="H55:I55"/>
    <mergeCell ref="L55:M55"/>
    <mergeCell ref="P55:Q55"/>
    <mergeCell ref="T55:U55"/>
    <mergeCell ref="D54:F54"/>
    <mergeCell ref="H54:I54"/>
    <mergeCell ref="L54:M54"/>
    <mergeCell ref="P54:Q54"/>
    <mergeCell ref="T54:U54"/>
    <mergeCell ref="D53:F53"/>
    <mergeCell ref="H53:I53"/>
    <mergeCell ref="L53:M53"/>
    <mergeCell ref="P53:Q53"/>
    <mergeCell ref="T53:U53"/>
    <mergeCell ref="D52:F52"/>
    <mergeCell ref="H52:I52"/>
    <mergeCell ref="L52:M52"/>
    <mergeCell ref="P52:Q52"/>
    <mergeCell ref="T52:U52"/>
    <mergeCell ref="D51:F51"/>
    <mergeCell ref="H51:I51"/>
    <mergeCell ref="L51:M51"/>
    <mergeCell ref="P51:Q51"/>
    <mergeCell ref="T51:U51"/>
    <mergeCell ref="D50:F50"/>
    <mergeCell ref="H50:I50"/>
    <mergeCell ref="L50:M50"/>
    <mergeCell ref="P50:Q50"/>
    <mergeCell ref="T50:U50"/>
    <mergeCell ref="T48:U48"/>
    <mergeCell ref="D49:F49"/>
    <mergeCell ref="H49:I49"/>
    <mergeCell ref="L49:M49"/>
    <mergeCell ref="P49:Q49"/>
    <mergeCell ref="T49:U49"/>
    <mergeCell ref="D46:F46"/>
    <mergeCell ref="H46:J46"/>
    <mergeCell ref="L46:N46"/>
    <mergeCell ref="P46:R46"/>
    <mergeCell ref="D48:F48"/>
    <mergeCell ref="H48:I48"/>
    <mergeCell ref="L48:M48"/>
    <mergeCell ref="P48:Q48"/>
    <mergeCell ref="T46:AB46"/>
    <mergeCell ref="D43:F43"/>
    <mergeCell ref="H43:I43"/>
    <mergeCell ref="L43:M43"/>
    <mergeCell ref="P43:Q43"/>
    <mergeCell ref="T43:U43"/>
    <mergeCell ref="D42:F42"/>
    <mergeCell ref="H42:I42"/>
    <mergeCell ref="L42:M42"/>
    <mergeCell ref="P42:Q42"/>
    <mergeCell ref="T42:U42"/>
    <mergeCell ref="D41:F41"/>
    <mergeCell ref="H41:I41"/>
    <mergeCell ref="L41:M41"/>
    <mergeCell ref="P41:Q41"/>
    <mergeCell ref="T41:U41"/>
    <mergeCell ref="D40:F40"/>
    <mergeCell ref="H40:I40"/>
    <mergeCell ref="L40:M40"/>
    <mergeCell ref="P40:Q40"/>
    <mergeCell ref="T40:U40"/>
    <mergeCell ref="D39:F39"/>
    <mergeCell ref="H39:I39"/>
    <mergeCell ref="L39:M39"/>
    <mergeCell ref="P39:Q39"/>
    <mergeCell ref="T39:U39"/>
    <mergeCell ref="D38:F38"/>
    <mergeCell ref="H38:I38"/>
    <mergeCell ref="L38:M38"/>
    <mergeCell ref="P38:Q38"/>
    <mergeCell ref="T38:U38"/>
    <mergeCell ref="T36:U36"/>
    <mergeCell ref="D37:F37"/>
    <mergeCell ref="H37:I37"/>
    <mergeCell ref="L37:M37"/>
    <mergeCell ref="P37:Q37"/>
    <mergeCell ref="T37:U37"/>
    <mergeCell ref="D34:F34"/>
    <mergeCell ref="H34:J34"/>
    <mergeCell ref="L34:N34"/>
    <mergeCell ref="P34:R34"/>
    <mergeCell ref="D36:F36"/>
    <mergeCell ref="H36:I36"/>
    <mergeCell ref="L36:M36"/>
    <mergeCell ref="P36:Q36"/>
    <mergeCell ref="A7:AC7"/>
    <mergeCell ref="L9:M9"/>
    <mergeCell ref="L10:M10"/>
    <mergeCell ref="L11:M11"/>
    <mergeCell ref="L12:M12"/>
    <mergeCell ref="D9:H9"/>
    <mergeCell ref="D10:H10"/>
    <mergeCell ref="D11:H11"/>
    <mergeCell ref="D12:H12"/>
    <mergeCell ref="I9:K9"/>
    <mergeCell ref="I10:K10"/>
    <mergeCell ref="I11:K11"/>
    <mergeCell ref="I12:K12"/>
    <mergeCell ref="V9:X9"/>
    <mergeCell ref="Y9:Z9"/>
    <mergeCell ref="V10:X10"/>
    <mergeCell ref="Y10:Z10"/>
    <mergeCell ref="T28:U28"/>
    <mergeCell ref="T29:U29"/>
    <mergeCell ref="T30:U30"/>
    <mergeCell ref="D24:F24"/>
    <mergeCell ref="D25:F25"/>
    <mergeCell ref="D26:F26"/>
    <mergeCell ref="D27:F27"/>
    <mergeCell ref="I19:K19"/>
    <mergeCell ref="L19:M19"/>
    <mergeCell ref="L22:N22"/>
    <mergeCell ref="L24:M24"/>
    <mergeCell ref="L25:M25"/>
    <mergeCell ref="L26:M26"/>
    <mergeCell ref="L27:M27"/>
    <mergeCell ref="D22:F22"/>
    <mergeCell ref="H22:J22"/>
    <mergeCell ref="H27:I27"/>
    <mergeCell ref="H28:I28"/>
    <mergeCell ref="D28:F28"/>
    <mergeCell ref="H29:I29"/>
    <mergeCell ref="H30:I30"/>
    <mergeCell ref="H24:I24"/>
    <mergeCell ref="H25:I25"/>
    <mergeCell ref="H26:I26"/>
    <mergeCell ref="P30:Q30"/>
    <mergeCell ref="L28:M28"/>
    <mergeCell ref="L29:M29"/>
    <mergeCell ref="L30:M30"/>
    <mergeCell ref="L31:M31"/>
    <mergeCell ref="P31:Q31"/>
    <mergeCell ref="D29:F29"/>
    <mergeCell ref="D30:F30"/>
    <mergeCell ref="D31:F31"/>
    <mergeCell ref="H31:I31"/>
    <mergeCell ref="D15:H15"/>
    <mergeCell ref="D16:H16"/>
    <mergeCell ref="D17:H17"/>
    <mergeCell ref="D18:H18"/>
    <mergeCell ref="D19:H19"/>
    <mergeCell ref="V17:X17"/>
    <mergeCell ref="V18:X18"/>
    <mergeCell ref="V19:X19"/>
    <mergeCell ref="Y17:Z17"/>
    <mergeCell ref="I17:K17"/>
    <mergeCell ref="I18:K18"/>
    <mergeCell ref="V15:X15"/>
    <mergeCell ref="V16:X16"/>
    <mergeCell ref="L18:M18"/>
    <mergeCell ref="I15:K15"/>
    <mergeCell ref="I16:K16"/>
    <mergeCell ref="Y15:Z15"/>
    <mergeCell ref="Y16:Z16"/>
    <mergeCell ref="L15:M15"/>
    <mergeCell ref="L16:M16"/>
    <mergeCell ref="L17:M17"/>
    <mergeCell ref="O15:U15"/>
    <mergeCell ref="O16:U16"/>
    <mergeCell ref="Y18:Z18"/>
    <mergeCell ref="Y19:Z19"/>
    <mergeCell ref="T17:U17"/>
    <mergeCell ref="T18:U18"/>
    <mergeCell ref="T19:U19"/>
    <mergeCell ref="T22:AB22"/>
    <mergeCell ref="T34:AB34"/>
    <mergeCell ref="O17:P17"/>
    <mergeCell ref="O18:P18"/>
    <mergeCell ref="O19:P19"/>
    <mergeCell ref="Q17:S17"/>
    <mergeCell ref="Q18:S18"/>
    <mergeCell ref="Q19:S19"/>
    <mergeCell ref="T31:U31"/>
    <mergeCell ref="P22:R22"/>
    <mergeCell ref="P24:Q24"/>
    <mergeCell ref="P25:Q25"/>
    <mergeCell ref="P26:Q26"/>
    <mergeCell ref="P27:Q27"/>
    <mergeCell ref="T24:U24"/>
    <mergeCell ref="T25:U25"/>
    <mergeCell ref="T26:U26"/>
    <mergeCell ref="T27:U27"/>
    <mergeCell ref="P28:Q28"/>
    <mergeCell ref="P29:Q29"/>
  </mergeCells>
  <conditionalFormatting sqref="F69:I70">
    <cfRule type="expression" dxfId="31" priority="34">
      <formula>$G$24=1</formula>
    </cfRule>
  </conditionalFormatting>
  <conditionalFormatting sqref="J69:M70">
    <cfRule type="expression" dxfId="30" priority="32">
      <formula>$G$25=1</formula>
    </cfRule>
  </conditionalFormatting>
  <conditionalFormatting sqref="N69:Q70">
    <cfRule type="expression" dxfId="29" priority="31">
      <formula>$G$26=1</formula>
    </cfRule>
  </conditionalFormatting>
  <conditionalFormatting sqref="F71:I72">
    <cfRule type="expression" dxfId="28" priority="30">
      <formula>$G$27=1</formula>
    </cfRule>
  </conditionalFormatting>
  <conditionalFormatting sqref="J71:M72">
    <cfRule type="expression" dxfId="27" priority="29">
      <formula>$G$28=1</formula>
    </cfRule>
  </conditionalFormatting>
  <conditionalFormatting sqref="N71:Q72">
    <cfRule type="expression" dxfId="26" priority="28">
      <formula>$G$29=1</formula>
    </cfRule>
  </conditionalFormatting>
  <conditionalFormatting sqref="F73:I74">
    <cfRule type="expression" dxfId="25" priority="27">
      <formula>$G$30=1</formula>
    </cfRule>
  </conditionalFormatting>
  <conditionalFormatting sqref="J73:M74">
    <cfRule type="expression" dxfId="24" priority="26">
      <formula>$G$31=1</formula>
    </cfRule>
  </conditionalFormatting>
  <conditionalFormatting sqref="F75:I76">
    <cfRule type="expression" dxfId="23" priority="25">
      <formula>$G$36=1</formula>
    </cfRule>
  </conditionalFormatting>
  <conditionalFormatting sqref="J75:M76">
    <cfRule type="expression" dxfId="22" priority="24">
      <formula>$G$37=1</formula>
    </cfRule>
  </conditionalFormatting>
  <conditionalFormatting sqref="N75:Q76">
    <cfRule type="expression" dxfId="21" priority="23">
      <formula>$G$38=1</formula>
    </cfRule>
  </conditionalFormatting>
  <conditionalFormatting sqref="F77:I78">
    <cfRule type="expression" dxfId="20" priority="22">
      <formula>$G$39=1</formula>
    </cfRule>
  </conditionalFormatting>
  <conditionalFormatting sqref="J77:M78">
    <cfRule type="expression" dxfId="19" priority="21">
      <formula>$G$40=1</formula>
    </cfRule>
  </conditionalFormatting>
  <conditionalFormatting sqref="N77:Q78">
    <cfRule type="expression" dxfId="18" priority="20">
      <formula>$G$41=1</formula>
    </cfRule>
  </conditionalFormatting>
  <conditionalFormatting sqref="F79:I80">
    <cfRule type="expression" dxfId="17" priority="19">
      <formula>$G$42=1</formula>
    </cfRule>
  </conditionalFormatting>
  <conditionalFormatting sqref="J79:M80">
    <cfRule type="expression" dxfId="16" priority="18">
      <formula>$G$43=1</formula>
    </cfRule>
  </conditionalFormatting>
  <conditionalFormatting sqref="F81:I82">
    <cfRule type="expression" dxfId="15" priority="17">
      <formula>$G$48=1</formula>
    </cfRule>
  </conditionalFormatting>
  <conditionalFormatting sqref="J81:M82">
    <cfRule type="expression" dxfId="14" priority="15">
      <formula>$G$49=1</formula>
    </cfRule>
  </conditionalFormatting>
  <conditionalFormatting sqref="N81:Q82">
    <cfRule type="expression" dxfId="13" priority="14">
      <formula>$G$50=1</formula>
    </cfRule>
  </conditionalFormatting>
  <conditionalFormatting sqref="F83:I84">
    <cfRule type="expression" dxfId="12" priority="13">
      <formula>$G$51=1</formula>
    </cfRule>
  </conditionalFormatting>
  <conditionalFormatting sqref="J83:M84">
    <cfRule type="expression" dxfId="11" priority="12">
      <formula>$G$52=1</formula>
    </cfRule>
  </conditionalFormatting>
  <conditionalFormatting sqref="N83:Q84">
    <cfRule type="expression" dxfId="10" priority="11">
      <formula>$G$53=1</formula>
    </cfRule>
  </conditionalFormatting>
  <conditionalFormatting sqref="F85:I86">
    <cfRule type="expression" dxfId="9" priority="10">
      <formula>$G$54=1</formula>
    </cfRule>
  </conditionalFormatting>
  <conditionalFormatting sqref="J85:M86">
    <cfRule type="expression" dxfId="8" priority="9">
      <formula>$G$55=1</formula>
    </cfRule>
  </conditionalFormatting>
  <conditionalFormatting sqref="F87:I88">
    <cfRule type="expression" dxfId="7" priority="8">
      <formula>$G$60=1</formula>
    </cfRule>
  </conditionalFormatting>
  <conditionalFormatting sqref="J87:M88">
    <cfRule type="expression" dxfId="6" priority="7">
      <formula>$G$61=1</formula>
    </cfRule>
  </conditionalFormatting>
  <conditionalFormatting sqref="N87:Q88">
    <cfRule type="expression" dxfId="5" priority="6">
      <formula>$G$62=1</formula>
    </cfRule>
  </conditionalFormatting>
  <conditionalFormatting sqref="F89:I90">
    <cfRule type="expression" dxfId="4" priority="5">
      <formula>$G$63=1</formula>
    </cfRule>
  </conditionalFormatting>
  <conditionalFormatting sqref="J89:M90">
    <cfRule type="expression" dxfId="3" priority="4">
      <formula>$G$64=1</formula>
    </cfRule>
  </conditionalFormatting>
  <conditionalFormatting sqref="N89:Q90">
    <cfRule type="expression" dxfId="2" priority="3">
      <formula>$G$65=1</formula>
    </cfRule>
  </conditionalFormatting>
  <conditionalFormatting sqref="F91:I92">
    <cfRule type="expression" dxfId="1" priority="2">
      <formula>$G$66=1</formula>
    </cfRule>
  </conditionalFormatting>
  <conditionalFormatting sqref="J91:M92">
    <cfRule type="expression" dxfId="0" priority="1">
      <formula>$G$67=1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HexiBase</dc:creator>
  <cp:lastModifiedBy>PWK</cp:lastModifiedBy>
  <dcterms:created xsi:type="dcterms:W3CDTF">2016-11-22T21:31:15Z</dcterms:created>
  <dcterms:modified xsi:type="dcterms:W3CDTF">2016-12-01T17:04:47Z</dcterms:modified>
</cp:coreProperties>
</file>